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xiomara\energía evaluacion procesos\Digestion pyrolysis\Environments digestate valorization thermal review\"/>
    </mc:Choice>
  </mc:AlternateContent>
  <bookViews>
    <workbookView xWindow="0" yWindow="0" windowWidth="20490" windowHeight="7650" activeTab="2"/>
  </bookViews>
  <sheets>
    <sheet name="SS" sheetId="1" r:id="rId1"/>
    <sheet name="FW" sheetId="2" r:id="rId2"/>
    <sheet name="Manure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2" l="1"/>
  <c r="I19" i="2"/>
  <c r="H20" i="2"/>
  <c r="H19" i="2"/>
  <c r="F20" i="2"/>
  <c r="F19" i="2"/>
  <c r="G20" i="2"/>
  <c r="G19" i="2"/>
  <c r="C20" i="2"/>
  <c r="C19" i="2"/>
  <c r="B20" i="2"/>
  <c r="B19" i="2"/>
  <c r="J20" i="1"/>
  <c r="J19" i="1"/>
  <c r="G20" i="1"/>
  <c r="G19" i="1"/>
  <c r="H20" i="1"/>
  <c r="H19" i="1"/>
  <c r="I19" i="1"/>
  <c r="J18" i="1"/>
  <c r="I20" i="1"/>
  <c r="D20" i="1"/>
  <c r="D19" i="1"/>
  <c r="C20" i="1"/>
  <c r="C19" i="1"/>
  <c r="B20" i="1"/>
  <c r="B19" i="1"/>
  <c r="H20" i="3"/>
  <c r="F20" i="3"/>
  <c r="E20" i="3"/>
  <c r="D20" i="3"/>
  <c r="C20" i="3"/>
  <c r="M20" i="3"/>
  <c r="K20" i="3"/>
  <c r="L20" i="3"/>
  <c r="P20" i="3"/>
  <c r="T20" i="3"/>
  <c r="S20" i="3"/>
  <c r="R20" i="3"/>
  <c r="Z20" i="3"/>
  <c r="X20" i="3"/>
  <c r="W20" i="3"/>
  <c r="AH20" i="3"/>
  <c r="AG20" i="3"/>
  <c r="AE20" i="3"/>
  <c r="AF20" i="3"/>
  <c r="AD20" i="3"/>
  <c r="AC20" i="3"/>
  <c r="AH19" i="3"/>
  <c r="AG19" i="3"/>
  <c r="AF19" i="3"/>
  <c r="AE19" i="3"/>
  <c r="Z19" i="3"/>
  <c r="X19" i="3"/>
  <c r="W19" i="3"/>
  <c r="T19" i="3"/>
  <c r="S19" i="3" l="1"/>
  <c r="R19" i="3"/>
  <c r="P19" i="3"/>
  <c r="A40" i="3"/>
  <c r="M19" i="3"/>
  <c r="L19" i="3"/>
  <c r="K19" i="3"/>
  <c r="H19" i="3"/>
  <c r="F19" i="3"/>
  <c r="AD19" i="3"/>
  <c r="AC19" i="3"/>
  <c r="E19" i="3"/>
  <c r="D19" i="3"/>
  <c r="D18" i="3"/>
  <c r="C19" i="3"/>
  <c r="AC35" i="3" l="1"/>
  <c r="AC32" i="3"/>
  <c r="AC33" i="3"/>
  <c r="AD31" i="3"/>
  <c r="AC34" i="3"/>
  <c r="AD17" i="3"/>
  <c r="AC17" i="3"/>
  <c r="A32" i="3" l="1"/>
  <c r="A42" i="3"/>
  <c r="W17" i="3"/>
  <c r="X17" i="3"/>
  <c r="A45" i="3"/>
  <c r="A43" i="3" l="1"/>
  <c r="A52" i="3"/>
  <c r="R17" i="3"/>
  <c r="A36" i="3"/>
  <c r="K17" i="3"/>
  <c r="L17" i="3"/>
  <c r="S17" i="3"/>
  <c r="A46" i="3"/>
  <c r="M18" i="3"/>
  <c r="A54" i="3"/>
  <c r="A44" i="3"/>
  <c r="M16" i="3"/>
  <c r="M15" i="3"/>
  <c r="M14" i="3"/>
  <c r="M13" i="3"/>
  <c r="M12" i="3"/>
  <c r="M11" i="3"/>
  <c r="A51" i="3"/>
  <c r="A38" i="3"/>
  <c r="A39" i="3"/>
  <c r="A35" i="3"/>
  <c r="A49" i="3"/>
  <c r="A47" i="3"/>
  <c r="M24" i="3"/>
  <c r="M17" i="3" l="1"/>
  <c r="A55" i="3"/>
  <c r="A53" i="3"/>
  <c r="A50" i="3"/>
  <c r="A41" i="3"/>
  <c r="A34" i="3"/>
  <c r="A48" i="3"/>
  <c r="A33" i="3"/>
  <c r="A31" i="3"/>
  <c r="A37" i="3"/>
  <c r="M3" i="3"/>
  <c r="G34" i="2"/>
  <c r="G31" i="2"/>
  <c r="A34" i="2"/>
  <c r="G33" i="2"/>
  <c r="A35" i="2"/>
  <c r="G32" i="2"/>
  <c r="A33" i="2"/>
  <c r="F37" i="1"/>
  <c r="F36" i="1"/>
  <c r="F35" i="1"/>
  <c r="F34" i="1"/>
  <c r="F33" i="1"/>
  <c r="F32" i="1"/>
  <c r="F31" i="1"/>
  <c r="A33" i="1"/>
  <c r="A37" i="1" l="1"/>
  <c r="A36" i="1"/>
  <c r="A35" i="1"/>
  <c r="A32" i="2"/>
  <c r="A34" i="1"/>
  <c r="A32" i="1"/>
  <c r="A31" i="2"/>
  <c r="A31" i="1"/>
  <c r="J17" i="1" l="1"/>
  <c r="J16" i="1"/>
  <c r="J13" i="1"/>
  <c r="J12" i="1"/>
  <c r="J11" i="1"/>
</calcChain>
</file>

<file path=xl/sharedStrings.xml><?xml version="1.0" encoding="utf-8"?>
<sst xmlns="http://schemas.openxmlformats.org/spreadsheetml/2006/main" count="336" uniqueCount="209">
  <si>
    <t>Material</t>
  </si>
  <si>
    <t>TS (g/L)</t>
  </si>
  <si>
    <t>Astals et al.,2013</t>
  </si>
  <si>
    <t>VS (g/L)</t>
  </si>
  <si>
    <t>Biogas (mL CH4/g VS added)</t>
  </si>
  <si>
    <t>Volatiles (%)</t>
  </si>
  <si>
    <t>Gonález-Arias et al., 2020</t>
  </si>
  <si>
    <t>Ash (%)</t>
  </si>
  <si>
    <t>C</t>
  </si>
  <si>
    <t>H</t>
  </si>
  <si>
    <t>N</t>
  </si>
  <si>
    <t>S</t>
  </si>
  <si>
    <t>HHV (MJ/kg)</t>
  </si>
  <si>
    <t>Manure</t>
  </si>
  <si>
    <t>Messaoudi et al., 2023</t>
  </si>
  <si>
    <t>Ea pyrolysis</t>
  </si>
  <si>
    <t>Jeong et al., 2020</t>
  </si>
  <si>
    <t>Januševičius et al., 2022</t>
  </si>
  <si>
    <t>Zhang et al., 2024</t>
  </si>
  <si>
    <t>Ea combustion</t>
  </si>
  <si>
    <t>Magdziarz &amp; Wilk, 2013</t>
  </si>
  <si>
    <t>Alves et al., 2022</t>
  </si>
  <si>
    <t>Araújo et al., 2022</t>
  </si>
  <si>
    <t>Gómez et al., 2005</t>
  </si>
  <si>
    <t>Gómez et al., 2007</t>
  </si>
  <si>
    <t xml:space="preserve">pig slurry </t>
  </si>
  <si>
    <t>pH</t>
  </si>
  <si>
    <t>Provenzano et al., 2014</t>
  </si>
  <si>
    <t>Cellulose (%)</t>
  </si>
  <si>
    <t>Hemicellulose (%)</t>
  </si>
  <si>
    <t>lignin (%)</t>
  </si>
  <si>
    <t>Yang et al., 2021</t>
  </si>
  <si>
    <t>Dairy manure</t>
  </si>
  <si>
    <t>Goat manure</t>
  </si>
  <si>
    <t>Swine manure</t>
  </si>
  <si>
    <t>Thomsen et al., 2017</t>
  </si>
  <si>
    <t>Thanapal et al., 2012</t>
  </si>
  <si>
    <t>dairy manure + Amaranthus retroflexus L.</t>
  </si>
  <si>
    <t>Tsai et al., 2018</t>
  </si>
  <si>
    <t>digested hog manure</t>
  </si>
  <si>
    <t>dig pig slurry +  mixture wastes</t>
  </si>
  <si>
    <t>Bartocci et al., 2018</t>
  </si>
  <si>
    <t>Feng et al. (2022)</t>
  </si>
  <si>
    <t>Sánchez et al., 2007</t>
  </si>
  <si>
    <t>Cattle manure</t>
  </si>
  <si>
    <t>Poultry manure fresh</t>
  </si>
  <si>
    <t>Hadroug et al., 2019</t>
  </si>
  <si>
    <t>cattle manure</t>
  </si>
  <si>
    <t>sheep manure</t>
  </si>
  <si>
    <t>Liu et al., 2023</t>
  </si>
  <si>
    <t>Akyürek, 2019</t>
  </si>
  <si>
    <t>Chicken manure</t>
  </si>
  <si>
    <t>Bergfeldt et al., 2018</t>
  </si>
  <si>
    <t>Dairy cattle manure</t>
  </si>
  <si>
    <t>Atienza-Martínez et al., 2020</t>
  </si>
  <si>
    <t>5.8 - 6.6</t>
  </si>
  <si>
    <t>118-214 mL CH4 /g COD</t>
  </si>
  <si>
    <t>Astals, S.; Esteban-Gutiérrez, M.; Fernández-Arévalo, T.; Aymerich, E.; García-Heras, J.; Mata-Alvarez, J. Anaerobic digestion of seven different sewage sludges: A biodegradability and modelling study. Water Res. 2013, 47(16), 6033-6043. https://doi.org/10.1016/j.watres.2013.07.019</t>
  </si>
  <si>
    <t>2.29 (%w/w)</t>
  </si>
  <si>
    <t>3.5 (%w/w)</t>
  </si>
  <si>
    <t>Cabbai et al., 2013</t>
  </si>
  <si>
    <t>Reference</t>
  </si>
  <si>
    <t>Cabbai, V.; Ballico, M.; Aneggi, E.; Goi, D. BMP tests of source selected OFMSW to evaluate anaerobic codigestion with sewage sludge. Waste Manage. 2013, 33(7), 1626-1632. https://doi.org/10.1016/j.wasman.2013.03.020</t>
  </si>
  <si>
    <t>3.0 - 4.5 (%w/w)</t>
  </si>
  <si>
    <t>2.87 - 4.31 (%w/w)</t>
  </si>
  <si>
    <t>3.54 - 4.57</t>
  </si>
  <si>
    <t>233.85 - 675.22</t>
  </si>
  <si>
    <t>3.01-3.06 (%TS)</t>
  </si>
  <si>
    <t>2.11-2.31 (%VS)</t>
  </si>
  <si>
    <t>Grosser, A. Determination of methane potential of mixtures composed of sewage sludge, organic fraction of municipal waste and grease trap sludge using biochemical methane potential assays. A comparison of BMP tests and semi-continuous trial results. Energy 2018, 143, 488-499. https://doi.org/10.1016/j.energy.2017.11.010</t>
  </si>
  <si>
    <t>Grosser et al., 2017</t>
  </si>
  <si>
    <t>20.17 (%TS)</t>
  </si>
  <si>
    <t>19.27 (%VS)</t>
  </si>
  <si>
    <t>González-Arias et al., 2020 (13)</t>
  </si>
  <si>
    <t>González-Arias, J.; Gil, M.V.; Fernández, R.Á.; Martínez, E.J.; Fernández, C.; Papaharalabos, G.; Gómez, X. Integrating anaerobic digestion and pyrolysis for treating digestates derived from sewage sludge and fat wastes. Environ. Sci. Pollut. Res. 2020, 27(26), 32603-32614. https://doi.org/10.1007/s11356-020-09461-1</t>
  </si>
  <si>
    <t>Messaoudi, H.; Koukouch, A.; Bakhattar, I.; Asbik, M.; Bonnamy, S.; Bennouna, E.G., Boushaki, T.; Sarh, B.; Rouboa, A. Physicochemical Characterization, Thermal Behavior, and Pyrolysis Kinetics of Sewage Sludge. Energies 2023, 17(3), 582. https://doi.org/10.3390/en17030582</t>
  </si>
  <si>
    <t>Jeong, Y.; Lee, Y.; Kim, I. Characterization of Sewage Sludge and Food Waste-Based Biochar for Co-Firing in a Coal-Fired Power Plant: A Case Study in Korea. Sustainability 2020, 12(22), 9411. https://doi.org/10.3390/su12229411</t>
  </si>
  <si>
    <t>Sewage sludge (SS)</t>
  </si>
  <si>
    <t>Fresh SS</t>
  </si>
  <si>
    <t>Digested (SS)</t>
  </si>
  <si>
    <t>Proximate and ultimeate analysis</t>
  </si>
  <si>
    <t>Reference list</t>
  </si>
  <si>
    <t>Full reference</t>
  </si>
  <si>
    <t>Alves, J.L.F.; da Silva, J.C.G.; Languer, M.P.; Batistella, L.; Di Domenico, M.; da Silva Filho, V.F.; Muniz Moreira, R.F.P. José, H.J. Assessing the bioenergy potential of high-ash anaerobic sewage sludge using pyrolysis kinetics and thermodynamics to design a sustainable integrated biorefinery. Biomass Conv. Bioref. 2022, 12, 693–704. https://doi.org/10.1007/s13399-020-01023-2</t>
  </si>
  <si>
    <t>Januševičius, T.; Mažeikienė, A.; Danila, V.; Paliulis, D. The characteristics of sewage sludge pellet biochar prepared using two different pyrolysis methods. Biomass Conv. Bioref. 2022, 1-10. https://doi.org/10.1007/s13399-021-02295-y</t>
  </si>
  <si>
    <t>Magdziarz, A.; Wilk, M. Thermal characteristics of the combustion process of biomass and sewage sludge. J. Therm. Anal. Calorim. 2013, 114, 519–529. https://doi.org/10.1007/s10973-012-2933-y</t>
  </si>
  <si>
    <t>Thomsen, T.P.; Sárossy, Z.; Gøbel, B.; Stoholm, P.; Ahrenfeldt, J.; Frandsen, F.J.; Henriksen, U.B. Low temperature circulating fluidized bed gasification and co-gasification of municipal sewage sludge. Part 1: Process performance and gas product characterization. Waste Manage. 2017, 66, 123-133. https://doi.org/10.1016/j.wasman.2017.04.028</t>
  </si>
  <si>
    <t>Zhang, J.; Zhao, R.; Du, Y.; Chen, L.; Chen, Z.; Xiao, N.; Wu, Z. Study on the co-pyrolysis characteristics of sewage sludge and wood powder and kinetic analysis. Biomass Conv. Bioref. 2024, 14, 1593–1605. https://doi.org/10.1007/s13399-022-02589-9</t>
  </si>
  <si>
    <t>Fresh Food waste</t>
  </si>
  <si>
    <t>Gómez, X.; Cuetos, M.; García, A.; Morán, A. Evaluation of digestate stability from anaerobic process by thermogravimetric analysis. Thermochimica Acta 2005, 426(1-2), 179-184. https://doi.org/10.1016/j.tca.2004.07.019</t>
  </si>
  <si>
    <t>Araújo, N.R.S.; Amaral, L.V.; Pujatti, F.J.P.; Freitas-Marques, M.B.; Mussel, W.N.; Sebastião, R.C. Kinetic study of domestic sewage sludge combustion using Hopfield neural network. J. Therm. Anal. Calorim. 2022, 147(24), 14371–14380. https://doi.org/10.1007/s10973-022-11563-6</t>
  </si>
  <si>
    <t>116.52*</t>
  </si>
  <si>
    <t>*Mean values from different methods</t>
  </si>
  <si>
    <t>116.6**</t>
  </si>
  <si>
    <t>**Mean values at different alpha</t>
  </si>
  <si>
    <t xml:space="preserve">Carbohydrates </t>
  </si>
  <si>
    <t>4.51 - 17.22 (g/L)</t>
  </si>
  <si>
    <t>10.62 (g/g VS)</t>
  </si>
  <si>
    <t>10.72 - 42.5 g/g VS</t>
  </si>
  <si>
    <t>Opatokun et al., 2015</t>
  </si>
  <si>
    <t>Digested Food Waste</t>
  </si>
  <si>
    <t>Opatokun, S.A.; Strezov, V.; Kan, T. Product based evaluation of pyrolysis of food waste and its digestate. Energy 2015, 92, 349-354. https://doi.org/10.1016/j.energy.2015.02.098</t>
  </si>
  <si>
    <t>Metyouy, K.; González, R.; Gómez, X.; González-Arias, J.; Martínez, E.J.; Chafik, T.; Sánchez, M.E.; Cara-Jiménez, J. Hydrothermal carbonization vs. Anaerobic digestion to valorize fruit and vegetable waste: A comparative technical and energy assessment. J. Environ. Chem. Eng. 2023, 11(3), 109925. https://doi.org/10.1016/j.jece.2023.109925</t>
  </si>
  <si>
    <t>Metyouy et al., 2023</t>
  </si>
  <si>
    <t>Zhao et al., 2022</t>
  </si>
  <si>
    <t>Zhao, J.; Wang, Z.; Li, J.; Yan, B.; Chen, G. Pyrolysis of food waste and food waste solid digestate: A comparative investigation. Bioresour. Technol. 2022, 354, 127191. https://doi.org/10.1016/j.biortech.2022.127191</t>
  </si>
  <si>
    <t>16.11*</t>
  </si>
  <si>
    <t>* The value was reported in other units (3851 Kcal/kg)</t>
  </si>
  <si>
    <t>17.5**</t>
  </si>
  <si>
    <t>**HHV reported for the digested material is higher than the one reported for fresh material</t>
  </si>
  <si>
    <t>Khan et al., 2022</t>
  </si>
  <si>
    <t>Khan, M.A.; Hameed, B.H.; Siddiqui, M.R.; Alothman, Z.A.; Alsohaimi, I.H. Comparative Investigation of the Physicochemical Properties of Chars Produced by Hydrothermal Carbonization, Pyrolysis, and Microwave-Induced Pyrolysis of Food Waste. Polymers 2022, 14, 821. https://doi.org/10.3390/polym14040821</t>
  </si>
  <si>
    <t>Feng, Y.; Bu, T.; Zhang, Q.; Han, M.; Tang, Z.; Yuan, G.; Chen, D.; Hu, Y. Pyrolysis characteristics of anaerobic digestate from kitchen waste and availability of Phosphorus in pyrochar. Journal of Analytical and Applied Pyrolysis 2022, 168, 105729. https://doi.org/10.1016/j.jaap.2022.105729</t>
  </si>
  <si>
    <t>15.5-29.14</t>
  </si>
  <si>
    <t>Wang, N.; Huang, D.; Zhang, C.; Shao, M.; Chen, Q.; Liu, J.; Deng, Z.; Xu, Q. Long-term characterization and resource potential evaluation of the digestate from food waste anaerobic digestion plants. Sci. Total Environ. 2021, 794, 148785. https://doi.org/10.1016/j.scitotenv.2021.148785</t>
  </si>
  <si>
    <t>Wang et al., 2021</t>
  </si>
  <si>
    <t>Food wastes (FW)</t>
  </si>
  <si>
    <t>Gómez, X.; Cuetos, M.; García, A.; Morán, A. An evaluation of stability by thermogravimetric analysis of digestate obtained from different biowastes. J. Hazard. Mater. 2007, 149(1), 97-105. https://doi.org/10.1016/j.jhazmat.2007.03.049</t>
  </si>
  <si>
    <t>Akyürek, Z. Sustainable Valorization of Animal Manure and Recycled Polyester: Co-pyrolysis Synergy. Sustainability 2019, 11, 2280. https://doi.org/10.3390/su11082280</t>
  </si>
  <si>
    <t>17.18*</t>
  </si>
  <si>
    <t>*Dry basis for HHV</t>
  </si>
  <si>
    <t>Atienza-Martínez, M., Ábrego, J., Gea, G., &amp; Marías, F. (2020). Pyrolysis of dairy cattle manure: Evolution of char characteristics. Journal of Analytical and Applied Pyrolysis, 145, 104724. https://doi.org/10.1016/j.jaap.2019.104724</t>
  </si>
  <si>
    <t>Otero et al., 2011</t>
  </si>
  <si>
    <t>160-230</t>
  </si>
  <si>
    <t>310 (g/kg)</t>
  </si>
  <si>
    <t>235.3 (g/kg)</t>
  </si>
  <si>
    <t>110*</t>
  </si>
  <si>
    <t>*Valure reported in graph, aproximation was made from reading value from the graph</t>
  </si>
  <si>
    <t>Baek et al., 2020</t>
  </si>
  <si>
    <t>Pig manure</t>
  </si>
  <si>
    <t>340*</t>
  </si>
  <si>
    <t>70.6 (g/kg)</t>
  </si>
  <si>
    <t>56.5(g/kg)</t>
  </si>
  <si>
    <t>Baek, G.; Kim, D.; Kim, J.; Kim, H.; Lee, C. Treatment of Cattle Manure by Anaerobic Co-Digestion with Food Waste and Pig Manure: Methane Yield and Synergistic Effect. Int. J. Environ. Res. Public Health 2020, 17, 4737. https://doi.org/10.3390/ijerph17134737</t>
  </si>
  <si>
    <t>Kafle &amp; Chen, 2016</t>
  </si>
  <si>
    <t>Kafle, G.K.; Chen, L. Comparison on batch anaerobic digestion of five different livestock manures and prediction of biochemical methane potential (BMP) using different statistical models. Waste Manage. 2016, 48, 492-502. https://doi.org/10.1016/j.wasman.2015.10.021</t>
  </si>
  <si>
    <t>16.9 (%)</t>
  </si>
  <si>
    <t>10.3 (%)</t>
  </si>
  <si>
    <t>Horse manure</t>
  </si>
  <si>
    <t>Swine Manure</t>
  </si>
  <si>
    <t>25.0 (%)</t>
  </si>
  <si>
    <t>18.6 (%)</t>
  </si>
  <si>
    <t>81.6 (%)</t>
  </si>
  <si>
    <t>64.2 (%)</t>
  </si>
  <si>
    <t>67.8 (%)</t>
  </si>
  <si>
    <t>47.5 (%)</t>
  </si>
  <si>
    <t>31.0 (%)</t>
  </si>
  <si>
    <t>26.9 (%)</t>
  </si>
  <si>
    <t>Thanapal, S.S.; Annamalai, K.; Sweeten, J.M.; Gordillo, G. Fixed bed gasification of dairy biomass with enriched air mixture. Appl. Energy 2012, 97, 525-531. https://doi.org/10.1016/j.apenergy.2011.11.072</t>
  </si>
  <si>
    <t>Sánchez, M.; Martínez, O.; Gómez, X.; Morán, A. Pyrolysis of mixtures of sewage sludge and manure: A comparison of the results obtained in the laboratory (semi-pilot) and in a pilot plant. Waste Manage. 2007, 27(10), 1328-1334. https://doi.org/10.1016/j.wasman.2006.07.015</t>
  </si>
  <si>
    <t>Yang, G.; Li, Y.; Zhen, F.; Xu, Y.; Liu, J.; Li, N.; Sun, Y.; Luo, L.; Wang, M.; Zhang, L. Biochemical methane potential prediction for mixed feedstocks of straw and manure in anaerobic co-digestion. Bioresour. Technol. 2021, 326, 124745. https://doi.org/10.1016/j.biortech.2021.124745</t>
  </si>
  <si>
    <t>Otero, M.; Lobato, A.; Cuetos, M.; Sánchez, M.; Gómez, X. Digestion of cattle manure: Thermogravimetric kinetic analysis for the evaluation of organic matter conversion. Bioresour. Technol. 2011, 102(3), 3404-3410. https://doi.org/10.1016/j.biortech.2010.10.016</t>
  </si>
  <si>
    <t>Liu, F.; Xiao, Z.; Fang, J.; Li, H. Effect of Pyrolysis Treatment on Phosphorus Migration and Transformation of Pig, Cow and Sheep Manure. Sustainability 2023, 15, 9215. https://doi.org/10.3390/su15129215</t>
  </si>
  <si>
    <t>Provenzano, M.R.; Malerba, A.D.; Pezzolla, D.; Gigliotti, G. Chemical and spectroscopic characterization of organic matter during the anaerobic digestion and successive composting of pig slurry. Waste Manage. 2014, 34(3), 653-660. https://doi.org/10.1016/j.wasman.2013.12.001</t>
  </si>
  <si>
    <t>Bergfeldt, B.; Tomasi Morgano, M.; Leibold, H.; Richter, F.; Stapf, D. Recovery of Phosphorus and other Nutrients during Pyrolysis of Chicken Manure. Agriculture 2018, 8, 187. https://doi.org/10.3390/agriculture8120187</t>
  </si>
  <si>
    <t>4.9 (%)</t>
  </si>
  <si>
    <t>31.22 (%)</t>
  </si>
  <si>
    <t>23.27 (%)</t>
  </si>
  <si>
    <t>77.1 (%)</t>
  </si>
  <si>
    <t>Hadroug, S.; Jellali, S.; Leahy, J.J.; Kwapinska, M.; Jeguirim, M.; Hamdi, H.; Kwapinski, W. Pyrolysis Process as a Sustainable Management Option of Poultry Manure: Characterization of the Derived Biochars and Assessment of their Nutrient Release Capacities. Water 2019, 11, 2271. https://doi.org/10.3390/w11112271</t>
  </si>
  <si>
    <t>308.8*</t>
  </si>
  <si>
    <r>
      <t>* Value from Modified Gompertz model aproximation (R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: 0.996)</t>
    </r>
  </si>
  <si>
    <t>233.7 (g/kg)</t>
  </si>
  <si>
    <t>174.5 (g/kg)</t>
  </si>
  <si>
    <t>González et al., 2021</t>
  </si>
  <si>
    <t>González, R.; Blanco, D.; Cascallana, J.G.; Carrillo-Peña, D.; Gómez, X. Anaerobic Co-Digestion of Sheep Manure and Waste from a Potato Processing Factory: Techno-Economic Analysis. Fermentation 2021, 7, 235. https://doi.org/10.3390/fermentation7040235</t>
  </si>
  <si>
    <t>Santos et al., 2022</t>
  </si>
  <si>
    <t>Santos, A.D.; Silva, J.R.; Castro, L.M.; Quinta-Ferreira, R.M. A biochemical methane potential of pig slurry. Energy Rep. 2022, 8, 153-158. https://doi.org/10.1016/j.egyr.2022.01.127</t>
  </si>
  <si>
    <t>Lentz et al., 2019</t>
  </si>
  <si>
    <t>Lentz, Z.; Kolar, P.; Classen, J.J. Valorization of Swine Manure into Hydrochars. Processes 2019, 7, 560. https://doi.org/10.3390/pr7090560</t>
  </si>
  <si>
    <t>Vamvuka et al., 2021</t>
  </si>
  <si>
    <t>Vamvuka, D.; Raftogianni, A. Evaluation of Pig Manure for Environmental or Agricultural Applications through Gasification and Soil Leaching Experiments. Appl. Sci. 2021, 11, 12011. https://doi.org/10.3390/app112412011</t>
  </si>
  <si>
    <t>Li et al., (2021)</t>
  </si>
  <si>
    <t>Li, C.; Sun, Y.; Zhang, L.; Wang, C.; Zhang, S.; Li, Q.; Xu, L.; Hu, X. Cross-interaction of volatiles from co-pyrolysis of lignin with pig manure and their effects on properties of the resulting biochar. Biochar 3, 391–405 (2021). https://doi.org/10.1007/s42773-021-00086-2</t>
  </si>
  <si>
    <t>Janković, 2016</t>
  </si>
  <si>
    <t>Poultry manure</t>
  </si>
  <si>
    <t>Fierro et al., 2014</t>
  </si>
  <si>
    <t>Tańczuk et al., 2019</t>
  </si>
  <si>
    <t>Tańczuk, M.; Junga, R.; Werle, S.; Chabiński, M.; Ziółkowski, Ł. Experimental analysis of the fixed bed gasification process of the mixtures of the chicken manure with biomass. Renew. Energy 2019, 136, 1055-1063. https://doi.org/10.1016/j.renene.2017.05.074</t>
  </si>
  <si>
    <t>140-188</t>
  </si>
  <si>
    <t>Keskin et al., 2019</t>
  </si>
  <si>
    <t>Keskin, T.; Arslan, K.; Karaalp, D.; Azbar, N. The Determination of the Trace Element Effects on Basal Medium by Using the Statistical Optimization Approach for Biogas Production from Chicken Manure. Waste Biomass Valor. 10, 2497–2506 (2019). https://doi.org/10.1007/s12649-018-0273-2</t>
  </si>
  <si>
    <t xml:space="preserve">22.27 (%) </t>
  </si>
  <si>
    <t>18.69 (%)</t>
  </si>
  <si>
    <t>Li et al., 2020</t>
  </si>
  <si>
    <t>8.59*</t>
  </si>
  <si>
    <t>*sum of acid soluble and insoluble lignin</t>
  </si>
  <si>
    <t>Kaur, H., Kommalapati, R.R. Optimizing anaerobic co-digestion of goat manure and cotton gin trash using biochemical methane potential (BMP) test and mathematical modeling. SN Appl. Sci. 3, 724 (2021). https://doi.org/10.1007/s42452-021-04706-1</t>
  </si>
  <si>
    <t>Kaur &amp; Kommalapati, 2021</t>
  </si>
  <si>
    <t>Akyürek, 2021</t>
  </si>
  <si>
    <t>digested manures</t>
  </si>
  <si>
    <t>Cattle manure dig thermophilic</t>
  </si>
  <si>
    <t>Cattle manure dig mesophilic</t>
  </si>
  <si>
    <t>Karaeva et al., 2021</t>
  </si>
  <si>
    <t>Karaeva, J.V.; Timofeeva, S.S.; Bashkirov, V.N.; Bulygina, K.S. Thermochemical processing of digestate from biogas plant for recycling dairy manure and biomass. Biomass Conv. Bioref. 2021, 13, 685–695. https://doi.org/10.1007/s13399-020-01138-6</t>
  </si>
  <si>
    <t>mixture of animal feces and straw</t>
  </si>
  <si>
    <t>Benedetti et al., 2022</t>
  </si>
  <si>
    <t>Benedetti, V.; Pecchi, M.; Baratieri, M. Combustion kinetics of hydrochar from cow-manure digestate via thermogravimetric analysis and peak deconvolution. Bioresour. Technol. 2022, 353, 127142. https://doi.org/10.1016/j.biortech.2022.127142</t>
  </si>
  <si>
    <t>Tsai, W.T.; Fang, Y.Y.; Cheng, P.H.; Lin, Y.Q. Characterization of mesoporous biochar produced from biogas digestate implemented in an anaerobic process of large-scale hog farm. Biomass Conv. Bioref. 2018, 8, 945-951. https://doi.org/10.1007/s13399-018-0344-4</t>
  </si>
  <si>
    <t>Bartocci, P.; Tschentscher, R.; Stensrød, R.E.; Barbanera, M.; Fantozzi, F. Kinetic Analysis of Digestate Slow Pyrolysis with the Application of the Master-Plots Method and Independent Parallel Reactions Scheme. Molecules 2019, 24, 1657. https://doi.org/10.3390/molecules24091657</t>
  </si>
  <si>
    <t>Moisture (%)</t>
  </si>
  <si>
    <t>Volatiles (%) dry basis</t>
  </si>
  <si>
    <t>Janković, B. On-line pyrolysis kinetics of swine manure solid samples collected from rearing farm. J Therm Anal Calorim 123, 2103–2120 (2016). https://doi.org/10.1007/s10973-015-4717-7</t>
  </si>
  <si>
    <t>Ash (%) dry basis</t>
  </si>
  <si>
    <t>fresh……</t>
  </si>
  <si>
    <t>fresh…</t>
  </si>
  <si>
    <r>
      <t>Akyürek, Z. Synergetic Effects during Co-Pyrolysis of Sheep Manure and Recycled Polyethylene Terephthalate. </t>
    </r>
    <r>
      <rPr>
        <i/>
        <sz val="11"/>
        <color theme="2" tint="-0.499984740745262"/>
        <rFont val="Calibri"/>
        <family val="2"/>
        <scheme val="minor"/>
      </rPr>
      <t>Polymers</t>
    </r>
    <r>
      <rPr>
        <sz val="11"/>
        <color theme="2" tint="-0.499984740745262"/>
        <rFont val="Calibri"/>
        <family val="2"/>
        <scheme val="minor"/>
      </rPr>
      <t> </t>
    </r>
    <r>
      <rPr>
        <b/>
        <sz val="11"/>
        <color theme="2" tint="-0.499984740745262"/>
        <rFont val="Calibri"/>
        <family val="2"/>
        <scheme val="minor"/>
      </rPr>
      <t>2021</t>
    </r>
    <r>
      <rPr>
        <sz val="11"/>
        <color theme="2" tint="-0.499984740745262"/>
        <rFont val="Calibri"/>
        <family val="2"/>
        <scheme val="minor"/>
      </rPr>
      <t>, </t>
    </r>
    <r>
      <rPr>
        <i/>
        <sz val="11"/>
        <color theme="2" tint="-0.499984740745262"/>
        <rFont val="Calibri"/>
        <family val="2"/>
        <scheme val="minor"/>
      </rPr>
      <t>13</t>
    </r>
    <r>
      <rPr>
        <sz val="11"/>
        <color theme="2" tint="-0.499984740745262"/>
        <rFont val="Calibri"/>
        <family val="2"/>
        <scheme val="minor"/>
      </rPr>
      <t>, 2363. https://doi.org/10.3390/polym13142363</t>
    </r>
  </si>
  <si>
    <r>
      <t xml:space="preserve">Fierro, J., Martínez, J. E., Rosas, J. G., Blanco, D., &amp; Gómez, X. (2014). Anaerobic codigestion of poultry manure and sewage sludge under solid-phase configuration. </t>
    </r>
    <r>
      <rPr>
        <i/>
        <sz val="11"/>
        <color theme="2" tint="-0.499984740745262"/>
        <rFont val="Calibri"/>
        <family val="2"/>
        <scheme val="minor"/>
      </rPr>
      <t>Environmental Progress &amp; Sustainable Energy</t>
    </r>
    <r>
      <rPr>
        <sz val="11"/>
        <color theme="2" tint="-0.499984740745262"/>
        <rFont val="Calibri"/>
        <family val="2"/>
        <scheme val="minor"/>
      </rPr>
      <t xml:space="preserve">, </t>
    </r>
    <r>
      <rPr>
        <i/>
        <sz val="11"/>
        <color theme="2" tint="-0.499984740745262"/>
        <rFont val="Calibri"/>
        <family val="2"/>
        <scheme val="minor"/>
      </rPr>
      <t>33</t>
    </r>
    <r>
      <rPr>
        <sz val="11"/>
        <color theme="2" tint="-0.499984740745262"/>
        <rFont val="Calibri"/>
        <family val="2"/>
        <scheme val="minor"/>
      </rPr>
      <t>(3), 866-872. https://doi.org/10.1002/ep.11860</t>
    </r>
  </si>
  <si>
    <r>
      <t>Li, Y., Achinas, S., Zhao, J., Geurkink, B., Krooneman, J., &amp; Willem Euverink, G. J. (2020). Co-digestion of cow and sheep manure: Performance evaluation and relative microbial activity. </t>
    </r>
    <r>
      <rPr>
        <i/>
        <sz val="11"/>
        <color theme="2" tint="-0.499984740745262"/>
        <rFont val="Calibri"/>
        <family val="2"/>
        <scheme val="minor"/>
      </rPr>
      <t>Renewable Energy</t>
    </r>
    <r>
      <rPr>
        <sz val="11"/>
        <color theme="2" tint="-0.499984740745262"/>
        <rFont val="Calibri"/>
        <family val="2"/>
        <scheme val="minor"/>
      </rPr>
      <t>, </t>
    </r>
    <r>
      <rPr>
        <i/>
        <sz val="11"/>
        <color theme="2" tint="-0.499984740745262"/>
        <rFont val="Calibri"/>
        <family val="2"/>
        <scheme val="minor"/>
      </rPr>
      <t>153</t>
    </r>
    <r>
      <rPr>
        <sz val="11"/>
        <color theme="2" tint="-0.499984740745262"/>
        <rFont val="Calibri"/>
        <family val="2"/>
        <scheme val="minor"/>
      </rPr>
      <t>, 553-563. https://doi.org/10.1016/j.renene.2020.02.041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</si>
</sst>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E101A"/>
      <name val="Inte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E101A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10" fontId="0" fillId="0" borderId="0" xfId="0" applyNumberFormat="1"/>
    <xf numFmtId="9" fontId="0" fillId="0" borderId="0" xfId="0" applyNumberFormat="1"/>
    <xf numFmtId="10" fontId="0" fillId="0" borderId="1" xfId="0" applyNumberFormat="1" applyBorder="1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0" fillId="0" borderId="0" xfId="0" applyAlignment="1">
      <alignment horizontal="left" vertical="center" indent="5"/>
    </xf>
    <xf numFmtId="0" fontId="2" fillId="0" borderId="0" xfId="0" applyFont="1"/>
    <xf numFmtId="0" fontId="0" fillId="0" borderId="0" xfId="0" applyAlignment="1">
      <alignment vertical="center"/>
    </xf>
    <xf numFmtId="0" fontId="0" fillId="0" borderId="2" xfId="0" applyBorder="1"/>
    <xf numFmtId="2" fontId="0" fillId="0" borderId="0" xfId="0" applyNumberFormat="1"/>
    <xf numFmtId="2" fontId="0" fillId="0" borderId="0" xfId="0" applyNumberFormat="1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5" fillId="2" borderId="3" xfId="0" applyFont="1" applyFill="1" applyBorder="1"/>
    <xf numFmtId="0" fontId="5" fillId="0" borderId="0" xfId="0" applyFont="1"/>
    <xf numFmtId="0" fontId="1" fillId="2" borderId="3" xfId="0" applyFont="1" applyFill="1" applyBorder="1"/>
    <xf numFmtId="0" fontId="5" fillId="0" borderId="1" xfId="0" applyFont="1" applyBorder="1"/>
    <xf numFmtId="0" fontId="1" fillId="3" borderId="3" xfId="0" applyFont="1" applyFill="1" applyBorder="1"/>
    <xf numFmtId="0" fontId="0" fillId="3" borderId="3" xfId="0" applyFill="1" applyBorder="1"/>
    <xf numFmtId="0" fontId="2" fillId="3" borderId="4" xfId="0" applyFont="1" applyFill="1" applyBorder="1"/>
    <xf numFmtId="0" fontId="0" fillId="3" borderId="5" xfId="0" applyFill="1" applyBorder="1"/>
    <xf numFmtId="0" fontId="0" fillId="3" borderId="6" xfId="0" applyFill="1" applyBorder="1"/>
    <xf numFmtId="0" fontId="5" fillId="0" borderId="0" xfId="0" applyFont="1" applyBorder="1"/>
    <xf numFmtId="0" fontId="5" fillId="0" borderId="2" xfId="0" applyFont="1" applyBorder="1"/>
    <xf numFmtId="0" fontId="7" fillId="0" borderId="0" xfId="0" applyFont="1"/>
    <xf numFmtId="0" fontId="8" fillId="3" borderId="3" xfId="0" applyFont="1" applyFill="1" applyBorder="1"/>
    <xf numFmtId="0" fontId="8" fillId="0" borderId="0" xfId="0" applyFont="1" applyAlignment="1">
      <alignment vertical="center"/>
    </xf>
    <xf numFmtId="0" fontId="8" fillId="0" borderId="0" xfId="0" applyFont="1"/>
    <xf numFmtId="0" fontId="2" fillId="0" borderId="3" xfId="0" applyFont="1" applyBorder="1"/>
    <xf numFmtId="0" fontId="1" fillId="5" borderId="4" xfId="0" applyFont="1" applyFill="1" applyBorder="1"/>
    <xf numFmtId="0" fontId="1" fillId="5" borderId="5" xfId="0" applyFont="1" applyFill="1" applyBorder="1"/>
    <xf numFmtId="0" fontId="0" fillId="5" borderId="5" xfId="0" applyFill="1" applyBorder="1"/>
    <xf numFmtId="0" fontId="0" fillId="5" borderId="6" xfId="0" applyFill="1" applyBorder="1"/>
    <xf numFmtId="0" fontId="5" fillId="0" borderId="0" xfId="0" applyFont="1" applyFill="1" applyBorder="1"/>
    <xf numFmtId="2" fontId="0" fillId="4" borderId="0" xfId="0" applyNumberFormat="1" applyFill="1"/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1066800</xdr:colOff>
      <xdr:row>28</xdr:row>
      <xdr:rowOff>190499</xdr:rowOff>
    </xdr:from>
    <xdr:to>
      <xdr:col>17</xdr:col>
      <xdr:colOff>1038225</xdr:colOff>
      <xdr:row>36</xdr:row>
      <xdr:rowOff>180975</xdr:rowOff>
    </xdr:to>
    <xdr:sp macro="" textlink="">
      <xdr:nvSpPr>
        <xdr:cNvPr id="2" name="CuadroTexto 1"/>
        <xdr:cNvSpPr txBox="1"/>
      </xdr:nvSpPr>
      <xdr:spPr>
        <a:xfrm>
          <a:off x="18211800" y="5543549"/>
          <a:ext cx="4029075" cy="15144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Salmon</a:t>
          </a:r>
          <a:r>
            <a:rPr lang="es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cells: </a:t>
          </a:r>
          <a:r>
            <a:rPr lang="es-E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HHV</a:t>
          </a:r>
          <a:r>
            <a:rPr lang="es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estimated from equation proposed by Channiwala et al., 2002</a:t>
          </a:r>
          <a:endParaRPr lang="es-E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S.A. Channiwala, P.P. Parikh. A unified correlation for estimating HHV of solid, liquid and gaseous fuels. Fuel, 81 (2002), pp. 1051-1063. https://doi.org/10.1016/S0016-2361(01)00131-4</a:t>
          </a:r>
        </a:p>
        <a:p>
          <a:endParaRPr lang="es-ES" sz="1100"/>
        </a:p>
      </xdr:txBody>
    </xdr:sp>
    <xdr:clientData/>
  </xdr:twoCellAnchor>
  <xdr:twoCellAnchor>
    <xdr:from>
      <xdr:col>13</xdr:col>
      <xdr:colOff>38100</xdr:colOff>
      <xdr:row>16</xdr:row>
      <xdr:rowOff>104775</xdr:rowOff>
    </xdr:from>
    <xdr:to>
      <xdr:col>14</xdr:col>
      <xdr:colOff>1123950</xdr:colOff>
      <xdr:row>29</xdr:row>
      <xdr:rowOff>9525</xdr:rowOff>
    </xdr:to>
    <xdr:cxnSp macro="">
      <xdr:nvCxnSpPr>
        <xdr:cNvPr id="4" name="Conector recto de flecha 3"/>
        <xdr:cNvCxnSpPr/>
      </xdr:nvCxnSpPr>
      <xdr:spPr>
        <a:xfrm>
          <a:off x="15792450" y="3171825"/>
          <a:ext cx="2476500" cy="2381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57150</xdr:colOff>
      <xdr:row>34</xdr:row>
      <xdr:rowOff>152399</xdr:rowOff>
    </xdr:from>
    <xdr:to>
      <xdr:col>17</xdr:col>
      <xdr:colOff>538163</xdr:colOff>
      <xdr:row>36</xdr:row>
      <xdr:rowOff>123824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92800" y="6648449"/>
          <a:ext cx="3148013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7"/>
  <sheetViews>
    <sheetView workbookViewId="0">
      <pane xSplit="1" topLeftCell="B1" activePane="topRight" state="frozen"/>
      <selection pane="topRight" activeCell="E23" sqref="E23"/>
    </sheetView>
  </sheetViews>
  <sheetFormatPr baseColWidth="10" defaultRowHeight="15"/>
  <cols>
    <col min="1" max="1" width="17.85546875" customWidth="1"/>
    <col min="2" max="2" width="23.7109375" customWidth="1"/>
    <col min="3" max="3" width="21.85546875" customWidth="1"/>
    <col min="4" max="4" width="18.5703125" customWidth="1"/>
    <col min="5" max="5" width="17.42578125" customWidth="1"/>
    <col min="6" max="6" width="16.5703125" style="1" customWidth="1"/>
    <col min="7" max="7" width="22.7109375" customWidth="1"/>
    <col min="8" max="8" width="18.28515625" customWidth="1"/>
    <col min="9" max="9" width="16.85546875" customWidth="1"/>
    <col min="10" max="10" width="19.140625" customWidth="1"/>
    <col min="11" max="11" width="17" customWidth="1"/>
    <col min="33" max="33" width="11.42578125" style="1"/>
  </cols>
  <sheetData>
    <row r="1" spans="1:33">
      <c r="A1" s="9" t="s">
        <v>0</v>
      </c>
    </row>
    <row r="2" spans="1:33">
      <c r="A2" s="14" t="s">
        <v>77</v>
      </c>
      <c r="B2" s="15" t="s">
        <v>78</v>
      </c>
      <c r="C2" s="15"/>
      <c r="D2" s="15"/>
      <c r="E2" s="15"/>
      <c r="F2" s="15" t="s">
        <v>79</v>
      </c>
      <c r="G2" s="15"/>
      <c r="H2" s="15"/>
      <c r="I2" s="15"/>
      <c r="J2" s="15"/>
      <c r="K2" s="15"/>
      <c r="L2" s="15"/>
      <c r="M2" s="15"/>
    </row>
    <row r="3" spans="1:33">
      <c r="A3" s="18" t="s">
        <v>61</v>
      </c>
      <c r="B3" s="17" t="s">
        <v>2</v>
      </c>
      <c r="C3" s="17" t="s">
        <v>60</v>
      </c>
      <c r="D3" s="17" t="s">
        <v>70</v>
      </c>
      <c r="E3" s="17" t="s">
        <v>23</v>
      </c>
    </row>
    <row r="4" spans="1:33">
      <c r="A4" s="14" t="s">
        <v>1</v>
      </c>
      <c r="B4">
        <v>34.880000000000003</v>
      </c>
      <c r="C4" t="s">
        <v>59</v>
      </c>
      <c r="D4" t="s">
        <v>67</v>
      </c>
      <c r="E4">
        <v>61</v>
      </c>
      <c r="AG4" s="4"/>
    </row>
    <row r="5" spans="1:33">
      <c r="A5" s="14" t="s">
        <v>3</v>
      </c>
      <c r="B5">
        <v>26.4</v>
      </c>
      <c r="C5" t="s">
        <v>58</v>
      </c>
      <c r="D5" t="s">
        <v>68</v>
      </c>
      <c r="E5">
        <v>42.8</v>
      </c>
      <c r="AG5" s="4"/>
    </row>
    <row r="6" spans="1:33">
      <c r="A6" s="14" t="s">
        <v>4</v>
      </c>
      <c r="B6" t="s">
        <v>56</v>
      </c>
      <c r="C6">
        <v>248.77</v>
      </c>
      <c r="D6">
        <v>143</v>
      </c>
    </row>
    <row r="7" spans="1:33">
      <c r="A7" s="14" t="s">
        <v>26</v>
      </c>
      <c r="B7" t="s">
        <v>55</v>
      </c>
      <c r="C7">
        <v>5.26</v>
      </c>
      <c r="D7">
        <v>5.95</v>
      </c>
    </row>
    <row r="8" spans="1:33">
      <c r="A8" s="6"/>
    </row>
    <row r="9" spans="1:33">
      <c r="A9" s="14" t="s">
        <v>80</v>
      </c>
    </row>
    <row r="10" spans="1:33">
      <c r="A10" s="18" t="s">
        <v>61</v>
      </c>
      <c r="B10" s="17" t="s">
        <v>73</v>
      </c>
      <c r="C10" s="17" t="s">
        <v>14</v>
      </c>
      <c r="D10" s="17" t="s">
        <v>16</v>
      </c>
      <c r="F10" s="19" t="s">
        <v>17</v>
      </c>
      <c r="G10" s="17" t="s">
        <v>6</v>
      </c>
      <c r="H10" s="17" t="s">
        <v>18</v>
      </c>
      <c r="I10" s="17" t="s">
        <v>21</v>
      </c>
      <c r="J10" s="17" t="s">
        <v>35</v>
      </c>
      <c r="K10" s="17" t="s">
        <v>22</v>
      </c>
      <c r="L10" s="17" t="s">
        <v>20</v>
      </c>
      <c r="M10" s="17"/>
    </row>
    <row r="11" spans="1:33">
      <c r="A11" s="14" t="s">
        <v>5</v>
      </c>
      <c r="B11">
        <v>59.2</v>
      </c>
      <c r="C11">
        <v>48.54</v>
      </c>
      <c r="D11">
        <v>63.8</v>
      </c>
      <c r="G11">
        <v>51.1</v>
      </c>
      <c r="H11">
        <v>27.5</v>
      </c>
      <c r="I11">
        <v>53.93</v>
      </c>
      <c r="J11">
        <f>AVERAGE(42.7,43.1)</f>
        <v>42.900000000000006</v>
      </c>
    </row>
    <row r="12" spans="1:33">
      <c r="A12" s="14" t="s">
        <v>7</v>
      </c>
      <c r="B12">
        <v>35.4</v>
      </c>
      <c r="C12">
        <v>37.96</v>
      </c>
      <c r="D12">
        <v>23.7</v>
      </c>
      <c r="F12" s="1">
        <v>45.6</v>
      </c>
      <c r="G12">
        <v>41.6</v>
      </c>
      <c r="H12">
        <v>59.5</v>
      </c>
      <c r="I12">
        <v>42.98</v>
      </c>
      <c r="J12">
        <f>AVERAGE(43.1,43.8)</f>
        <v>43.45</v>
      </c>
      <c r="L12">
        <v>38</v>
      </c>
    </row>
    <row r="13" spans="1:33">
      <c r="A13" s="14" t="s">
        <v>8</v>
      </c>
      <c r="B13">
        <v>32.9</v>
      </c>
      <c r="C13">
        <v>33.549999999999997</v>
      </c>
      <c r="F13" s="1">
        <v>29.4</v>
      </c>
      <c r="G13">
        <v>30.1</v>
      </c>
      <c r="H13">
        <v>19.3</v>
      </c>
      <c r="I13">
        <v>23.7</v>
      </c>
      <c r="J13">
        <f>AVERAGE(28.7,27.6)</f>
        <v>28.15</v>
      </c>
      <c r="L13">
        <v>30.1</v>
      </c>
    </row>
    <row r="14" spans="1:33">
      <c r="A14" s="14" t="s">
        <v>9</v>
      </c>
      <c r="B14">
        <v>4.74</v>
      </c>
      <c r="C14">
        <v>4.46</v>
      </c>
      <c r="F14" s="1">
        <v>4.42</v>
      </c>
      <c r="G14">
        <v>4.4000000000000004</v>
      </c>
      <c r="H14">
        <v>2.88</v>
      </c>
      <c r="I14">
        <v>4.95</v>
      </c>
      <c r="J14">
        <v>4.25</v>
      </c>
      <c r="L14">
        <v>4.5999999999999996</v>
      </c>
    </row>
    <row r="15" spans="1:33">
      <c r="A15" s="14" t="s">
        <v>10</v>
      </c>
      <c r="B15">
        <v>4.47</v>
      </c>
      <c r="C15">
        <v>3.9</v>
      </c>
      <c r="F15" s="1">
        <v>4.74</v>
      </c>
      <c r="G15">
        <v>4.0999999999999996</v>
      </c>
      <c r="H15">
        <v>3.54</v>
      </c>
      <c r="I15">
        <v>3.15</v>
      </c>
      <c r="J15">
        <v>3.9</v>
      </c>
      <c r="L15">
        <v>4.3</v>
      </c>
    </row>
    <row r="16" spans="1:33">
      <c r="A16" s="14" t="s">
        <v>11</v>
      </c>
      <c r="B16">
        <v>0.9</v>
      </c>
      <c r="C16">
        <v>1.38</v>
      </c>
      <c r="F16" s="1">
        <v>1.29</v>
      </c>
      <c r="G16">
        <v>1.1000000000000001</v>
      </c>
      <c r="H16">
        <v>0.59</v>
      </c>
      <c r="I16">
        <v>3.44</v>
      </c>
      <c r="J16">
        <f>AVERAGE(1.3,0.8)</f>
        <v>1.05</v>
      </c>
      <c r="L16">
        <v>1.2</v>
      </c>
    </row>
    <row r="17" spans="1:32">
      <c r="A17" s="14" t="s">
        <v>12</v>
      </c>
      <c r="B17">
        <v>16.2</v>
      </c>
      <c r="C17">
        <v>15.01</v>
      </c>
      <c r="G17">
        <v>13.2</v>
      </c>
      <c r="I17">
        <v>14</v>
      </c>
      <c r="J17">
        <f>AVERAGE(13.02,12.78)</f>
        <v>12.899999999999999</v>
      </c>
      <c r="L17">
        <v>12.24</v>
      </c>
    </row>
    <row r="18" spans="1:32">
      <c r="A18" s="14" t="s">
        <v>200</v>
      </c>
      <c r="B18">
        <v>4.8</v>
      </c>
      <c r="C18">
        <v>2.44</v>
      </c>
      <c r="D18">
        <v>11.4</v>
      </c>
      <c r="G18">
        <v>6</v>
      </c>
      <c r="H18">
        <v>7.14</v>
      </c>
      <c r="I18">
        <v>0</v>
      </c>
      <c r="J18">
        <f>AVERAGE(12.5,4.6)</f>
        <v>8.5500000000000007</v>
      </c>
    </row>
    <row r="19" spans="1:32">
      <c r="A19" s="14" t="s">
        <v>201</v>
      </c>
      <c r="B19" s="12">
        <f>100*B11/(100-B18)</f>
        <v>62.184873949579831</v>
      </c>
      <c r="C19" s="12">
        <f>100*C11/(100-C18)</f>
        <v>49.753997539975401</v>
      </c>
      <c r="D19" s="12">
        <f>100*D11/(100-D18)</f>
        <v>72.009029345372468</v>
      </c>
      <c r="G19" s="12">
        <f>100*G11/(100-G18)</f>
        <v>54.361702127659576</v>
      </c>
      <c r="H19" s="12">
        <f>100*H11/(100-H18)</f>
        <v>29.614473400818436</v>
      </c>
      <c r="I19">
        <f>I11</f>
        <v>53.93</v>
      </c>
      <c r="J19" s="12">
        <f>100*J11/(100-J18)</f>
        <v>46.910880262438496</v>
      </c>
    </row>
    <row r="20" spans="1:32">
      <c r="A20" s="14" t="s">
        <v>203</v>
      </c>
      <c r="B20" s="12">
        <f>100*B12/(100-B18)</f>
        <v>37.184873949579831</v>
      </c>
      <c r="C20" s="12">
        <f>100*C12/(100-C18)</f>
        <v>38.909389093890937</v>
      </c>
      <c r="D20" s="12">
        <f>100*D12/(100-D18)</f>
        <v>26.749435665914223</v>
      </c>
      <c r="G20" s="12">
        <f>100*G12/(100-G18)</f>
        <v>44.255319148936174</v>
      </c>
      <c r="H20" s="12">
        <f>100*H12/(100-H18)</f>
        <v>64.074951539952622</v>
      </c>
      <c r="I20">
        <f>I12</f>
        <v>42.98</v>
      </c>
      <c r="J20" s="12">
        <f>100*J12/(100-J18)</f>
        <v>47.512301804264624</v>
      </c>
    </row>
    <row r="21" spans="1:32">
      <c r="A21" s="14" t="s">
        <v>15</v>
      </c>
      <c r="C21">
        <v>416.43</v>
      </c>
      <c r="I21" t="s">
        <v>91</v>
      </c>
    </row>
    <row r="22" spans="1:32">
      <c r="A22" s="14" t="s">
        <v>19</v>
      </c>
      <c r="K22">
        <v>110.7</v>
      </c>
      <c r="L22" t="s">
        <v>93</v>
      </c>
    </row>
    <row r="23" spans="1:32">
      <c r="I23" t="s">
        <v>92</v>
      </c>
      <c r="L23" t="s">
        <v>94</v>
      </c>
    </row>
    <row r="24" spans="1:32">
      <c r="A24" s="16" t="s">
        <v>61</v>
      </c>
      <c r="B24" s="17" t="s">
        <v>2</v>
      </c>
      <c r="C24" s="17" t="s">
        <v>60</v>
      </c>
    </row>
    <row r="25" spans="1:32">
      <c r="A25" s="14" t="s">
        <v>95</v>
      </c>
      <c r="B25" t="s">
        <v>96</v>
      </c>
      <c r="C25" t="s">
        <v>97</v>
      </c>
    </row>
    <row r="26" spans="1:32">
      <c r="A26" s="14" t="s">
        <v>28</v>
      </c>
    </row>
    <row r="27" spans="1:32">
      <c r="A27" s="14" t="s">
        <v>29</v>
      </c>
    </row>
    <row r="28" spans="1:32">
      <c r="A28" s="14" t="s">
        <v>30</v>
      </c>
    </row>
    <row r="30" spans="1:32">
      <c r="A30" s="20" t="s">
        <v>81</v>
      </c>
      <c r="B30" s="22" t="s">
        <v>82</v>
      </c>
      <c r="C30" s="23"/>
      <c r="D30" s="23"/>
      <c r="E30" s="24"/>
      <c r="F30" s="20" t="s">
        <v>81</v>
      </c>
      <c r="G30" s="22" t="s">
        <v>82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4"/>
    </row>
    <row r="31" spans="1:32">
      <c r="A31" s="28" t="str">
        <f>B3</f>
        <v>Astals et al.,2013</v>
      </c>
      <c r="B31" s="29" t="s">
        <v>57</v>
      </c>
      <c r="C31" s="8"/>
      <c r="D31" s="8"/>
      <c r="F31" s="21" t="str">
        <f>I10</f>
        <v>Alves et al., 2022</v>
      </c>
      <c r="G31" t="s">
        <v>83</v>
      </c>
    </row>
    <row r="32" spans="1:32">
      <c r="A32" s="28" t="str">
        <f>C3</f>
        <v>Cabbai et al., 2013</v>
      </c>
      <c r="B32" s="29" t="s">
        <v>62</v>
      </c>
      <c r="F32" s="21" t="str">
        <f>K10</f>
        <v>Araújo et al., 2022</v>
      </c>
      <c r="G32" t="s">
        <v>90</v>
      </c>
    </row>
    <row r="33" spans="1:7">
      <c r="A33" s="28" t="str">
        <f>E3</f>
        <v>Gómez et al., 2005</v>
      </c>
      <c r="B33" s="30" t="s">
        <v>89</v>
      </c>
      <c r="F33" s="21" t="str">
        <f>F10</f>
        <v>Januševičius et al., 2022</v>
      </c>
      <c r="G33" t="s">
        <v>84</v>
      </c>
    </row>
    <row r="34" spans="1:7">
      <c r="A34" s="28" t="str">
        <f>D3</f>
        <v>Grosser et al., 2017</v>
      </c>
      <c r="B34" s="30" t="s">
        <v>69</v>
      </c>
      <c r="F34" s="21" t="str">
        <f>G10</f>
        <v>Gonález-Arias et al., 2020</v>
      </c>
      <c r="G34" t="s">
        <v>74</v>
      </c>
    </row>
    <row r="35" spans="1:7">
      <c r="A35" s="28" t="str">
        <f>B10</f>
        <v>González-Arias et al., 2020 (13)</v>
      </c>
      <c r="B35" s="29" t="s">
        <v>74</v>
      </c>
      <c r="F35" s="21" t="str">
        <f>L10</f>
        <v>Magdziarz &amp; Wilk, 2013</v>
      </c>
      <c r="G35" t="s">
        <v>85</v>
      </c>
    </row>
    <row r="36" spans="1:7">
      <c r="A36" s="28" t="str">
        <f>C10</f>
        <v>Messaoudi et al., 2023</v>
      </c>
      <c r="B36" s="30" t="s">
        <v>75</v>
      </c>
      <c r="F36" s="21" t="str">
        <f>J10</f>
        <v>Thomsen et al., 2017</v>
      </c>
      <c r="G36" t="s">
        <v>86</v>
      </c>
    </row>
    <row r="37" spans="1:7">
      <c r="A37" s="28" t="str">
        <f>D10</f>
        <v>Jeong et al., 2020</v>
      </c>
      <c r="B37" s="29" t="s">
        <v>76</v>
      </c>
      <c r="F37" s="21" t="str">
        <f>H10</f>
        <v>Zhang et al., 2024</v>
      </c>
      <c r="G37" t="s">
        <v>87</v>
      </c>
    </row>
  </sheetData>
  <mergeCells count="2">
    <mergeCell ref="B2:E2"/>
    <mergeCell ref="F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workbookViewId="0">
      <selection activeCell="G27" sqref="G27"/>
    </sheetView>
  </sheetViews>
  <sheetFormatPr baseColWidth="10" defaultRowHeight="15"/>
  <cols>
    <col min="1" max="1" width="25.42578125" customWidth="1"/>
    <col min="2" max="2" width="17.42578125" customWidth="1"/>
    <col min="3" max="3" width="19.7109375" bestFit="1" customWidth="1"/>
    <col min="4" max="4" width="18.5703125" customWidth="1"/>
    <col min="5" max="5" width="18.85546875" bestFit="1" customWidth="1"/>
    <col min="6" max="6" width="15.140625" style="11" bestFit="1" customWidth="1"/>
    <col min="7" max="7" width="20.5703125" customWidth="1"/>
    <col min="8" max="8" width="15.28515625" customWidth="1"/>
    <col min="9" max="9" width="16.140625" bestFit="1" customWidth="1"/>
  </cols>
  <sheetData>
    <row r="1" spans="1:10">
      <c r="A1" s="9" t="s">
        <v>0</v>
      </c>
    </row>
    <row r="2" spans="1:10">
      <c r="A2" s="14" t="s">
        <v>116</v>
      </c>
      <c r="B2" s="15" t="s">
        <v>88</v>
      </c>
      <c r="C2" s="15"/>
      <c r="D2" s="15"/>
      <c r="E2" s="15"/>
      <c r="F2" s="15"/>
      <c r="G2" s="15" t="s">
        <v>100</v>
      </c>
      <c r="H2" s="15"/>
      <c r="I2" s="15"/>
      <c r="J2" s="15"/>
    </row>
    <row r="3" spans="1:10">
      <c r="A3" s="16" t="s">
        <v>61</v>
      </c>
      <c r="B3" s="17" t="s">
        <v>60</v>
      </c>
      <c r="C3" s="17" t="s">
        <v>70</v>
      </c>
    </row>
    <row r="4" spans="1:10">
      <c r="A4" s="14" t="s">
        <v>1</v>
      </c>
      <c r="B4" t="s">
        <v>63</v>
      </c>
      <c r="C4" t="s">
        <v>71</v>
      </c>
    </row>
    <row r="5" spans="1:10">
      <c r="A5" s="14" t="s">
        <v>3</v>
      </c>
      <c r="B5" t="s">
        <v>64</v>
      </c>
      <c r="C5" t="s">
        <v>72</v>
      </c>
    </row>
    <row r="6" spans="1:10">
      <c r="A6" s="14" t="s">
        <v>4</v>
      </c>
      <c r="B6" t="s">
        <v>66</v>
      </c>
      <c r="C6">
        <v>212</v>
      </c>
    </row>
    <row r="7" spans="1:10">
      <c r="A7" s="14" t="s">
        <v>26</v>
      </c>
      <c r="B7" t="s">
        <v>65</v>
      </c>
      <c r="C7">
        <v>4.54</v>
      </c>
    </row>
    <row r="9" spans="1:10">
      <c r="A9" s="14" t="s">
        <v>80</v>
      </c>
    </row>
    <row r="10" spans="1:10">
      <c r="A10" s="16" t="s">
        <v>61</v>
      </c>
      <c r="B10" s="25" t="s">
        <v>16</v>
      </c>
      <c r="C10" s="17" t="s">
        <v>99</v>
      </c>
      <c r="D10" s="17" t="s">
        <v>110</v>
      </c>
      <c r="E10" s="25" t="s">
        <v>103</v>
      </c>
      <c r="F10" s="26" t="s">
        <v>104</v>
      </c>
      <c r="G10" s="17" t="s">
        <v>99</v>
      </c>
      <c r="H10" s="17" t="s">
        <v>104</v>
      </c>
      <c r="I10" s="27" t="s">
        <v>42</v>
      </c>
      <c r="J10" s="17" t="s">
        <v>115</v>
      </c>
    </row>
    <row r="11" spans="1:10">
      <c r="A11" s="14" t="s">
        <v>5</v>
      </c>
      <c r="B11" s="5">
        <v>77.02</v>
      </c>
      <c r="C11">
        <v>73.400000000000006</v>
      </c>
      <c r="E11" s="5"/>
      <c r="F11" s="11">
        <v>74.5</v>
      </c>
      <c r="G11">
        <v>61.8</v>
      </c>
      <c r="H11">
        <v>59.4</v>
      </c>
      <c r="I11">
        <v>53.49</v>
      </c>
    </row>
    <row r="12" spans="1:10">
      <c r="A12" s="14" t="s">
        <v>7</v>
      </c>
      <c r="B12" s="5">
        <v>3.09</v>
      </c>
      <c r="C12">
        <v>5.5</v>
      </c>
      <c r="E12" s="5"/>
      <c r="F12" s="11">
        <v>17</v>
      </c>
      <c r="G12">
        <v>25.6</v>
      </c>
      <c r="H12">
        <v>32.200000000000003</v>
      </c>
      <c r="I12" s="6">
        <v>42.14</v>
      </c>
    </row>
    <row r="13" spans="1:10">
      <c r="A13" s="14" t="s">
        <v>8</v>
      </c>
      <c r="C13">
        <v>46.1</v>
      </c>
      <c r="D13">
        <v>41.4</v>
      </c>
      <c r="E13" s="5">
        <v>43.8</v>
      </c>
      <c r="F13" s="11">
        <v>42.1</v>
      </c>
      <c r="G13">
        <v>42.1</v>
      </c>
      <c r="H13">
        <v>38.299999999999997</v>
      </c>
      <c r="I13">
        <v>23.07</v>
      </c>
    </row>
    <row r="14" spans="1:10">
      <c r="A14" s="14" t="s">
        <v>9</v>
      </c>
      <c r="C14">
        <v>5.7</v>
      </c>
      <c r="D14">
        <v>4.75</v>
      </c>
      <c r="E14" s="5">
        <v>3.92</v>
      </c>
      <c r="F14" s="11">
        <v>5.9</v>
      </c>
      <c r="G14">
        <v>5.2</v>
      </c>
      <c r="H14">
        <v>6</v>
      </c>
      <c r="I14" s="6">
        <v>3.6</v>
      </c>
    </row>
    <row r="15" spans="1:10">
      <c r="A15" s="14" t="s">
        <v>10</v>
      </c>
      <c r="C15">
        <v>1.74</v>
      </c>
      <c r="D15">
        <v>3.9</v>
      </c>
      <c r="E15" s="5">
        <v>1.6</v>
      </c>
      <c r="F15" s="11">
        <v>4.4000000000000004</v>
      </c>
      <c r="G15">
        <v>5.81</v>
      </c>
      <c r="H15">
        <v>3.8</v>
      </c>
      <c r="I15" s="6">
        <v>3.04</v>
      </c>
    </row>
    <row r="16" spans="1:10">
      <c r="A16" s="14" t="s">
        <v>11</v>
      </c>
      <c r="C16">
        <v>0.17</v>
      </c>
      <c r="D16">
        <v>0.54</v>
      </c>
      <c r="E16" s="5">
        <v>0.16</v>
      </c>
      <c r="F16" s="11">
        <v>0.5</v>
      </c>
      <c r="G16">
        <v>0.91</v>
      </c>
      <c r="H16">
        <v>0.8</v>
      </c>
      <c r="I16" s="6">
        <v>0.59</v>
      </c>
    </row>
    <row r="17" spans="1:28">
      <c r="A17" s="14" t="s">
        <v>12</v>
      </c>
      <c r="C17">
        <v>15.7</v>
      </c>
      <c r="D17" t="s">
        <v>106</v>
      </c>
      <c r="F17" s="11">
        <v>14.4</v>
      </c>
      <c r="G17" t="s">
        <v>108</v>
      </c>
      <c r="H17">
        <v>13.3</v>
      </c>
      <c r="J17" t="s">
        <v>113</v>
      </c>
    </row>
    <row r="18" spans="1:28">
      <c r="A18" s="14" t="s">
        <v>200</v>
      </c>
      <c r="B18">
        <v>7.07</v>
      </c>
      <c r="C18">
        <v>0</v>
      </c>
      <c r="F18" s="11">
        <v>0</v>
      </c>
      <c r="G18">
        <v>0</v>
      </c>
      <c r="H18">
        <v>0</v>
      </c>
      <c r="I18">
        <v>0</v>
      </c>
    </row>
    <row r="19" spans="1:28">
      <c r="A19" s="14" t="s">
        <v>201</v>
      </c>
      <c r="B19" s="12">
        <f>100*B11/(100-B18)</f>
        <v>82.879586785752707</v>
      </c>
      <c r="C19">
        <f>C11</f>
        <v>73.400000000000006</v>
      </c>
      <c r="F19" s="11">
        <f t="shared" ref="F19:I20" si="0">F11</f>
        <v>74.5</v>
      </c>
      <c r="G19">
        <f t="shared" si="0"/>
        <v>61.8</v>
      </c>
      <c r="H19">
        <f t="shared" si="0"/>
        <v>59.4</v>
      </c>
      <c r="I19">
        <f t="shared" si="0"/>
        <v>53.49</v>
      </c>
    </row>
    <row r="20" spans="1:28">
      <c r="A20" s="14" t="s">
        <v>203</v>
      </c>
      <c r="B20" s="12">
        <f>100*B12/(100-B18)</f>
        <v>3.3250833961045947</v>
      </c>
      <c r="C20">
        <f>C12</f>
        <v>5.5</v>
      </c>
      <c r="F20" s="11">
        <f t="shared" si="0"/>
        <v>17</v>
      </c>
      <c r="G20">
        <f t="shared" si="0"/>
        <v>25.6</v>
      </c>
      <c r="H20">
        <f t="shared" si="0"/>
        <v>32.200000000000003</v>
      </c>
      <c r="I20">
        <f t="shared" si="0"/>
        <v>42.14</v>
      </c>
    </row>
    <row r="21" spans="1:28">
      <c r="A21" s="14" t="s">
        <v>15</v>
      </c>
    </row>
    <row r="22" spans="1:28">
      <c r="A22" s="14" t="s">
        <v>19</v>
      </c>
    </row>
    <row r="23" spans="1:28">
      <c r="D23" t="s">
        <v>107</v>
      </c>
      <c r="G23" t="s">
        <v>109</v>
      </c>
    </row>
    <row r="24" spans="1:28">
      <c r="A24" s="16" t="s">
        <v>61</v>
      </c>
      <c r="B24" s="17" t="s">
        <v>60</v>
      </c>
    </row>
    <row r="25" spans="1:28">
      <c r="A25" s="14" t="s">
        <v>95</v>
      </c>
      <c r="B25" t="s">
        <v>98</v>
      </c>
    </row>
    <row r="26" spans="1:28">
      <c r="A26" s="14" t="s">
        <v>28</v>
      </c>
    </row>
    <row r="27" spans="1:28">
      <c r="A27" s="14" t="s">
        <v>29</v>
      </c>
    </row>
    <row r="28" spans="1:28">
      <c r="A28" s="14" t="s">
        <v>30</v>
      </c>
    </row>
    <row r="30" spans="1:28">
      <c r="A30" s="20" t="s">
        <v>81</v>
      </c>
      <c r="B30" s="22" t="s">
        <v>82</v>
      </c>
      <c r="C30" s="23"/>
      <c r="D30" s="23"/>
      <c r="E30" s="23"/>
      <c r="F30" s="24"/>
      <c r="G30" s="20" t="s">
        <v>81</v>
      </c>
      <c r="H30" s="22" t="s">
        <v>82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4"/>
    </row>
    <row r="31" spans="1:28">
      <c r="A31" s="28" t="str">
        <f>B3</f>
        <v>Cabbai et al., 2013</v>
      </c>
      <c r="B31" s="29" t="s">
        <v>62</v>
      </c>
      <c r="G31" s="21" t="str">
        <f>I10</f>
        <v>Feng et al. (2022)</v>
      </c>
      <c r="H31" t="s">
        <v>112</v>
      </c>
    </row>
    <row r="32" spans="1:28">
      <c r="A32" s="28" t="str">
        <f>C3</f>
        <v>Grosser et al., 2017</v>
      </c>
      <c r="B32" s="30" t="s">
        <v>69</v>
      </c>
      <c r="G32" s="21" t="str">
        <f>C10</f>
        <v>Opatokun et al., 2015</v>
      </c>
      <c r="H32" t="s">
        <v>101</v>
      </c>
    </row>
    <row r="33" spans="1:8">
      <c r="A33" s="28" t="str">
        <f>B10</f>
        <v>Jeong et al., 2020</v>
      </c>
      <c r="B33" s="29" t="s">
        <v>76</v>
      </c>
      <c r="G33" s="21" t="str">
        <f>F10</f>
        <v>Zhao et al., 2022</v>
      </c>
      <c r="H33" t="s">
        <v>105</v>
      </c>
    </row>
    <row r="34" spans="1:8">
      <c r="A34" s="28" t="str">
        <f>D10</f>
        <v>Khan et al., 2022</v>
      </c>
      <c r="B34" s="30" t="s">
        <v>111</v>
      </c>
      <c r="G34" s="21" t="str">
        <f>J10</f>
        <v>Wang et al., 2021</v>
      </c>
      <c r="H34" t="s">
        <v>114</v>
      </c>
    </row>
    <row r="35" spans="1:8">
      <c r="A35" s="28" t="str">
        <f>E10</f>
        <v>Metyouy et al., 2023</v>
      </c>
      <c r="B35" s="30" t="s">
        <v>102</v>
      </c>
    </row>
    <row r="36" spans="1:8">
      <c r="A36" s="28" t="s">
        <v>99</v>
      </c>
      <c r="B36" s="30" t="s">
        <v>101</v>
      </c>
    </row>
    <row r="37" spans="1:8">
      <c r="A37" s="28" t="s">
        <v>104</v>
      </c>
      <c r="B37" s="30" t="s">
        <v>105</v>
      </c>
    </row>
  </sheetData>
  <mergeCells count="2">
    <mergeCell ref="B2:F2"/>
    <mergeCell ref="G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5"/>
  <sheetViews>
    <sheetView tabSelected="1" workbookViewId="0">
      <pane xSplit="1" topLeftCell="B1" activePane="topRight" state="frozen"/>
      <selection pane="topRight" activeCell="AP35" sqref="AP35:AP36"/>
    </sheetView>
  </sheetViews>
  <sheetFormatPr baseColWidth="10" defaultRowHeight="15"/>
  <cols>
    <col min="1" max="1" width="27.28515625" customWidth="1"/>
    <col min="2" max="2" width="18.85546875" style="1" customWidth="1"/>
    <col min="3" max="3" width="16.5703125" style="5" customWidth="1"/>
    <col min="4" max="4" width="17" style="5" customWidth="1"/>
    <col min="5" max="5" width="17.28515625" style="5" customWidth="1"/>
    <col min="6" max="6" width="18.28515625" style="5" customWidth="1"/>
    <col min="7" max="7" width="16.140625" customWidth="1"/>
    <col min="8" max="8" width="19.28515625" customWidth="1"/>
    <col min="9" max="9" width="15.5703125" customWidth="1"/>
    <col min="10" max="10" width="19.140625" customWidth="1"/>
    <col min="11" max="11" width="15.85546875" customWidth="1"/>
    <col min="12" max="12" width="19.5703125" customWidth="1"/>
    <col min="13" max="13" width="15.42578125" customWidth="1"/>
    <col min="14" max="16" width="20.85546875" customWidth="1"/>
    <col min="17" max="17" width="19.140625" customWidth="1"/>
    <col min="18" max="20" width="20" customWidth="1"/>
    <col min="21" max="21" width="19.140625" customWidth="1"/>
    <col min="22" max="22" width="17.140625" customWidth="1"/>
    <col min="23" max="23" width="24.42578125" customWidth="1"/>
    <col min="24" max="25" width="17.28515625" customWidth="1"/>
    <col min="26" max="26" width="15.28515625" customWidth="1"/>
    <col min="27" max="27" width="19.140625" customWidth="1"/>
    <col min="28" max="28" width="11.42578125" style="11"/>
    <col min="29" max="29" width="17.28515625" customWidth="1"/>
    <col min="30" max="30" width="17" customWidth="1"/>
    <col min="31" max="31" width="21" customWidth="1"/>
    <col min="32" max="32" width="17.85546875" customWidth="1"/>
    <col min="33" max="33" width="18.140625" customWidth="1"/>
  </cols>
  <sheetData>
    <row r="1" spans="1:37">
      <c r="A1" s="31" t="s">
        <v>0</v>
      </c>
      <c r="B1" s="32" t="s">
        <v>204</v>
      </c>
      <c r="C1" s="33"/>
      <c r="D1" s="33"/>
      <c r="E1" s="33"/>
      <c r="F1" s="33"/>
      <c r="G1" s="34"/>
      <c r="H1" s="33" t="s">
        <v>205</v>
      </c>
      <c r="I1" s="34"/>
      <c r="J1" s="34"/>
      <c r="K1" s="34"/>
      <c r="L1" s="34"/>
      <c r="M1" s="33" t="s">
        <v>205</v>
      </c>
      <c r="N1" s="34"/>
      <c r="O1" s="34"/>
      <c r="P1" s="34"/>
      <c r="Q1" s="33" t="s">
        <v>205</v>
      </c>
      <c r="R1" s="34"/>
      <c r="S1" s="34"/>
      <c r="T1" s="34"/>
      <c r="U1" s="33" t="s">
        <v>205</v>
      </c>
      <c r="V1" s="34"/>
      <c r="W1" s="34"/>
      <c r="X1" s="34"/>
      <c r="Y1" s="33" t="s">
        <v>205</v>
      </c>
      <c r="Z1" s="34"/>
      <c r="AA1" s="34"/>
      <c r="AB1" s="35"/>
      <c r="AC1" s="38" t="s">
        <v>190</v>
      </c>
      <c r="AD1" s="39"/>
      <c r="AE1" s="39"/>
      <c r="AF1" s="39"/>
      <c r="AG1" s="39"/>
      <c r="AH1" s="39"/>
      <c r="AI1" s="40"/>
    </row>
    <row r="2" spans="1:37">
      <c r="A2" s="14" t="s">
        <v>13</v>
      </c>
      <c r="B2" s="1" t="s">
        <v>44</v>
      </c>
      <c r="C2" s="6" t="s">
        <v>44</v>
      </c>
      <c r="D2" s="6" t="s">
        <v>53</v>
      </c>
      <c r="E2" s="6" t="s">
        <v>44</v>
      </c>
      <c r="F2" s="6" t="s">
        <v>32</v>
      </c>
      <c r="G2" t="s">
        <v>32</v>
      </c>
      <c r="H2" t="s">
        <v>44</v>
      </c>
      <c r="I2" t="s">
        <v>47</v>
      </c>
      <c r="J2" t="s">
        <v>139</v>
      </c>
      <c r="K2" t="s">
        <v>129</v>
      </c>
      <c r="L2" t="s">
        <v>129</v>
      </c>
      <c r="M2" t="s">
        <v>34</v>
      </c>
      <c r="N2" t="s">
        <v>25</v>
      </c>
      <c r="O2" t="s">
        <v>25</v>
      </c>
      <c r="P2" t="s">
        <v>34</v>
      </c>
      <c r="Q2" t="s">
        <v>51</v>
      </c>
      <c r="R2" t="s">
        <v>45</v>
      </c>
      <c r="S2" t="s">
        <v>175</v>
      </c>
      <c r="T2" t="s">
        <v>51</v>
      </c>
      <c r="U2" t="s">
        <v>33</v>
      </c>
      <c r="V2" t="s">
        <v>33</v>
      </c>
      <c r="W2" t="s">
        <v>33</v>
      </c>
      <c r="X2" t="s">
        <v>48</v>
      </c>
      <c r="Y2" t="s">
        <v>48</v>
      </c>
      <c r="Z2" t="s">
        <v>48</v>
      </c>
      <c r="AA2" t="s">
        <v>138</v>
      </c>
      <c r="AC2" t="s">
        <v>191</v>
      </c>
      <c r="AD2" t="s">
        <v>192</v>
      </c>
      <c r="AE2" t="s">
        <v>195</v>
      </c>
      <c r="AF2" t="s">
        <v>37</v>
      </c>
      <c r="AG2" t="s">
        <v>40</v>
      </c>
      <c r="AH2" t="s">
        <v>39</v>
      </c>
    </row>
    <row r="3" spans="1:37">
      <c r="A3" s="16" t="s">
        <v>61</v>
      </c>
      <c r="B3" s="19" t="s">
        <v>24</v>
      </c>
      <c r="C3" s="17" t="s">
        <v>128</v>
      </c>
      <c r="D3" s="25"/>
      <c r="E3" s="17" t="s">
        <v>122</v>
      </c>
      <c r="F3" s="25" t="s">
        <v>134</v>
      </c>
      <c r="G3" s="25" t="s">
        <v>31</v>
      </c>
      <c r="J3" s="25" t="s">
        <v>134</v>
      </c>
      <c r="K3" s="17" t="s">
        <v>128</v>
      </c>
      <c r="M3" s="25" t="str">
        <f>V3</f>
        <v>Yang et al., 2021</v>
      </c>
      <c r="N3" s="17" t="s">
        <v>27</v>
      </c>
      <c r="O3" s="17" t="s">
        <v>166</v>
      </c>
      <c r="Q3" s="25" t="s">
        <v>134</v>
      </c>
      <c r="R3" s="17"/>
      <c r="S3" s="36" t="s">
        <v>176</v>
      </c>
      <c r="T3" s="36" t="s">
        <v>180</v>
      </c>
      <c r="U3" s="25" t="s">
        <v>134</v>
      </c>
      <c r="V3" s="25" t="s">
        <v>31</v>
      </c>
      <c r="W3" s="25" t="s">
        <v>188</v>
      </c>
      <c r="X3" s="36" t="s">
        <v>164</v>
      </c>
      <c r="Y3" s="36" t="s">
        <v>184</v>
      </c>
      <c r="Z3" s="17"/>
      <c r="AA3" s="25" t="s">
        <v>134</v>
      </c>
      <c r="AB3" s="26"/>
      <c r="AC3" s="17" t="s">
        <v>122</v>
      </c>
      <c r="AD3" s="17" t="s">
        <v>122</v>
      </c>
    </row>
    <row r="4" spans="1:37">
      <c r="A4" s="14" t="s">
        <v>1</v>
      </c>
      <c r="B4" s="1">
        <v>263</v>
      </c>
      <c r="C4" s="5" t="s">
        <v>124</v>
      </c>
      <c r="F4" s="5" t="s">
        <v>136</v>
      </c>
      <c r="G4" s="2">
        <v>0.26619999999999999</v>
      </c>
      <c r="H4" s="2"/>
      <c r="J4" s="2" t="s">
        <v>146</v>
      </c>
      <c r="K4" s="2" t="s">
        <v>131</v>
      </c>
      <c r="M4" s="2" t="s">
        <v>156</v>
      </c>
      <c r="N4" t="s">
        <v>155</v>
      </c>
      <c r="O4">
        <v>3.65</v>
      </c>
      <c r="Q4" s="2" t="s">
        <v>144</v>
      </c>
      <c r="U4" s="2" t="s">
        <v>142</v>
      </c>
      <c r="V4" s="2">
        <v>0.79859999999999998</v>
      </c>
      <c r="W4" s="2"/>
      <c r="X4" s="2" t="s">
        <v>162</v>
      </c>
      <c r="Y4" s="2" t="s">
        <v>182</v>
      </c>
      <c r="AA4" s="2" t="s">
        <v>140</v>
      </c>
    </row>
    <row r="5" spans="1:37">
      <c r="A5" s="14" t="s">
        <v>3</v>
      </c>
      <c r="B5" s="1">
        <v>226.2</v>
      </c>
      <c r="C5" s="5" t="s">
        <v>125</v>
      </c>
      <c r="F5" s="6" t="s">
        <v>137</v>
      </c>
      <c r="G5" s="2">
        <v>0.19370000000000001</v>
      </c>
      <c r="H5" s="2"/>
      <c r="I5" s="2"/>
      <c r="J5" s="2" t="s">
        <v>147</v>
      </c>
      <c r="K5" s="2" t="s">
        <v>132</v>
      </c>
      <c r="M5" s="2" t="s">
        <v>157</v>
      </c>
      <c r="N5" s="2" t="s">
        <v>158</v>
      </c>
      <c r="O5" s="12">
        <v>2.7</v>
      </c>
      <c r="P5" s="12"/>
      <c r="Q5" s="2" t="s">
        <v>145</v>
      </c>
      <c r="R5" s="2"/>
      <c r="S5" s="2"/>
      <c r="T5" s="2"/>
      <c r="U5" s="2" t="s">
        <v>143</v>
      </c>
      <c r="V5" s="2">
        <v>0.66720000000000002</v>
      </c>
      <c r="W5" s="2"/>
      <c r="X5" s="2" t="s">
        <v>163</v>
      </c>
      <c r="Y5" s="2" t="s">
        <v>183</v>
      </c>
      <c r="AA5" s="2" t="s">
        <v>141</v>
      </c>
      <c r="AK5" s="3"/>
    </row>
    <row r="6" spans="1:37" ht="14.25" customHeight="1">
      <c r="A6" s="14" t="s">
        <v>4</v>
      </c>
      <c r="C6" s="6" t="s">
        <v>126</v>
      </c>
      <c r="E6" s="5" t="s">
        <v>123</v>
      </c>
      <c r="F6" s="5">
        <v>204</v>
      </c>
      <c r="J6">
        <v>323</v>
      </c>
      <c r="K6" t="s">
        <v>130</v>
      </c>
      <c r="O6">
        <v>568</v>
      </c>
      <c r="Q6">
        <v>259</v>
      </c>
      <c r="S6">
        <v>190</v>
      </c>
      <c r="T6" t="s">
        <v>179</v>
      </c>
      <c r="U6">
        <v>159</v>
      </c>
      <c r="W6">
        <v>274.10000000000002</v>
      </c>
      <c r="X6" t="s">
        <v>160</v>
      </c>
      <c r="Y6">
        <v>207</v>
      </c>
      <c r="AA6">
        <v>155</v>
      </c>
    </row>
    <row r="7" spans="1:37">
      <c r="A7" s="14" t="s">
        <v>26</v>
      </c>
      <c r="B7" s="1">
        <v>6.9</v>
      </c>
      <c r="C7" s="5">
        <v>8</v>
      </c>
      <c r="F7" s="5">
        <v>8.6</v>
      </c>
      <c r="J7">
        <v>7.9</v>
      </c>
      <c r="K7">
        <v>7.6</v>
      </c>
      <c r="N7">
        <v>8.27</v>
      </c>
      <c r="Q7">
        <v>8</v>
      </c>
      <c r="U7">
        <v>8.1300000000000008</v>
      </c>
      <c r="W7">
        <v>7.9</v>
      </c>
      <c r="X7">
        <v>8.43</v>
      </c>
      <c r="Y7">
        <v>8.1</v>
      </c>
      <c r="AA7">
        <v>8.1999999999999993</v>
      </c>
      <c r="AC7" s="6">
        <v>7.8</v>
      </c>
      <c r="AD7" s="6">
        <v>7.4</v>
      </c>
      <c r="AE7" s="6"/>
    </row>
    <row r="8" spans="1:37">
      <c r="C8" s="5" t="s">
        <v>127</v>
      </c>
      <c r="AC8" s="6"/>
      <c r="AD8" s="6"/>
      <c r="AE8" s="6"/>
    </row>
    <row r="9" spans="1:37" ht="17.25">
      <c r="A9" s="14" t="s">
        <v>80</v>
      </c>
      <c r="X9" t="s">
        <v>161</v>
      </c>
      <c r="AC9" s="17" t="s">
        <v>122</v>
      </c>
      <c r="AD9" s="17" t="s">
        <v>122</v>
      </c>
      <c r="AE9" s="17" t="s">
        <v>196</v>
      </c>
      <c r="AF9" s="17" t="s">
        <v>193</v>
      </c>
      <c r="AG9" s="41" t="s">
        <v>41</v>
      </c>
      <c r="AH9" s="17" t="s">
        <v>38</v>
      </c>
    </row>
    <row r="10" spans="1:37">
      <c r="A10" s="16" t="s">
        <v>61</v>
      </c>
      <c r="B10" s="19" t="s">
        <v>24</v>
      </c>
      <c r="C10" s="17" t="s">
        <v>50</v>
      </c>
      <c r="D10" s="17" t="s">
        <v>54</v>
      </c>
      <c r="E10" s="17" t="s">
        <v>122</v>
      </c>
      <c r="F10" s="17" t="s">
        <v>36</v>
      </c>
      <c r="G10" s="25"/>
      <c r="H10" s="36" t="s">
        <v>43</v>
      </c>
      <c r="I10" s="17" t="s">
        <v>49</v>
      </c>
      <c r="J10" s="17"/>
      <c r="K10" s="17" t="s">
        <v>49</v>
      </c>
      <c r="L10" s="17" t="s">
        <v>170</v>
      </c>
      <c r="M10" s="17" t="s">
        <v>168</v>
      </c>
      <c r="N10" s="17"/>
      <c r="O10" s="17"/>
      <c r="P10" s="17" t="s">
        <v>174</v>
      </c>
      <c r="Q10" s="17" t="s">
        <v>52</v>
      </c>
      <c r="R10" s="36" t="s">
        <v>46</v>
      </c>
      <c r="S10" s="36" t="s">
        <v>176</v>
      </c>
      <c r="T10" s="36" t="s">
        <v>177</v>
      </c>
      <c r="U10" s="17"/>
      <c r="V10" s="25"/>
      <c r="W10" s="25" t="s">
        <v>188</v>
      </c>
      <c r="X10" s="17" t="s">
        <v>49</v>
      </c>
      <c r="Y10" s="36" t="s">
        <v>184</v>
      </c>
      <c r="Z10" s="17" t="s">
        <v>189</v>
      </c>
      <c r="AA10" s="17"/>
      <c r="AF10" s="6"/>
      <c r="AG10" s="7"/>
    </row>
    <row r="11" spans="1:37">
      <c r="A11" s="14" t="s">
        <v>5</v>
      </c>
      <c r="C11" s="5">
        <v>54.55</v>
      </c>
      <c r="D11" s="6">
        <v>62</v>
      </c>
      <c r="E11" s="6">
        <v>63.2</v>
      </c>
      <c r="F11">
        <v>46.84</v>
      </c>
      <c r="H11">
        <v>70.31</v>
      </c>
      <c r="I11">
        <v>54.95</v>
      </c>
      <c r="K11">
        <v>54.52</v>
      </c>
      <c r="L11">
        <v>51.9</v>
      </c>
      <c r="M11">
        <f>AVERAGE(58.9,60.2,59.1)</f>
        <v>59.4</v>
      </c>
      <c r="P11">
        <v>77.7</v>
      </c>
      <c r="R11">
        <v>36.340000000000003</v>
      </c>
      <c r="S11">
        <v>62</v>
      </c>
      <c r="T11">
        <v>67.5</v>
      </c>
      <c r="W11">
        <v>52.8</v>
      </c>
      <c r="X11">
        <v>55.48</v>
      </c>
      <c r="Z11">
        <v>38.78</v>
      </c>
      <c r="AC11">
        <v>55.5</v>
      </c>
      <c r="AD11">
        <v>59.6</v>
      </c>
      <c r="AE11">
        <v>55</v>
      </c>
      <c r="AF11">
        <v>68</v>
      </c>
      <c r="AG11">
        <v>67.069999999999993</v>
      </c>
      <c r="AH11">
        <v>58.09</v>
      </c>
    </row>
    <row r="12" spans="1:37">
      <c r="A12" s="14" t="s">
        <v>7</v>
      </c>
      <c r="B12" s="1">
        <v>13.7</v>
      </c>
      <c r="C12" s="6">
        <v>25.3</v>
      </c>
      <c r="D12" s="6">
        <v>23</v>
      </c>
      <c r="E12" s="6">
        <v>20.7</v>
      </c>
      <c r="F12">
        <v>14.95</v>
      </c>
      <c r="H12">
        <v>13.7</v>
      </c>
      <c r="I12">
        <v>22.63</v>
      </c>
      <c r="K12">
        <v>32.43</v>
      </c>
      <c r="L12">
        <v>31.6</v>
      </c>
      <c r="M12" s="12">
        <f>AVERAGE(25.3, 25.2,26.4)</f>
        <v>25.633333333333336</v>
      </c>
      <c r="P12">
        <v>7.13</v>
      </c>
      <c r="R12">
        <v>51.35</v>
      </c>
      <c r="S12">
        <v>28.5</v>
      </c>
      <c r="T12">
        <v>15.6</v>
      </c>
      <c r="W12">
        <v>10</v>
      </c>
      <c r="X12">
        <v>27.39</v>
      </c>
      <c r="Y12">
        <v>16.100000000000001</v>
      </c>
      <c r="Z12">
        <v>28.92</v>
      </c>
      <c r="AC12">
        <v>25.7</v>
      </c>
      <c r="AD12">
        <v>27.4</v>
      </c>
      <c r="AE12">
        <v>26.6</v>
      </c>
      <c r="AF12">
        <v>26</v>
      </c>
      <c r="AG12">
        <v>12.38</v>
      </c>
      <c r="AH12">
        <v>40.81</v>
      </c>
    </row>
    <row r="13" spans="1:37">
      <c r="A13" s="14" t="s">
        <v>8</v>
      </c>
      <c r="B13" s="1">
        <v>44</v>
      </c>
      <c r="C13" s="6">
        <v>33.07</v>
      </c>
      <c r="D13" s="6">
        <v>35.200000000000003</v>
      </c>
      <c r="E13" s="6">
        <v>37.9</v>
      </c>
      <c r="F13">
        <v>35.270000000000003</v>
      </c>
      <c r="H13">
        <v>49.94</v>
      </c>
      <c r="I13">
        <v>37.96</v>
      </c>
      <c r="K13">
        <v>33.5</v>
      </c>
      <c r="L13">
        <v>35.799999999999997</v>
      </c>
      <c r="M13" s="12">
        <f>AVERAGE(54.3,58.4,58.2)</f>
        <v>56.966666666666661</v>
      </c>
      <c r="P13">
        <v>33.520000000000003</v>
      </c>
      <c r="Q13">
        <v>35.4</v>
      </c>
      <c r="R13">
        <v>25.6</v>
      </c>
      <c r="S13">
        <v>33</v>
      </c>
      <c r="T13">
        <v>39.67</v>
      </c>
      <c r="W13">
        <v>43.9</v>
      </c>
      <c r="X13">
        <v>38.74</v>
      </c>
      <c r="Y13">
        <v>42.4</v>
      </c>
      <c r="Z13">
        <v>22.5</v>
      </c>
      <c r="AC13">
        <v>35.799999999999997</v>
      </c>
      <c r="AD13">
        <v>35</v>
      </c>
      <c r="AE13">
        <v>39.1</v>
      </c>
      <c r="AF13">
        <v>35.6</v>
      </c>
      <c r="AG13">
        <v>42.52</v>
      </c>
      <c r="AH13">
        <v>34.08</v>
      </c>
    </row>
    <row r="14" spans="1:37">
      <c r="A14" s="14" t="s">
        <v>9</v>
      </c>
      <c r="B14" s="1">
        <v>5.3</v>
      </c>
      <c r="C14" s="6">
        <v>4.87</v>
      </c>
      <c r="D14" s="6">
        <v>3.1</v>
      </c>
      <c r="E14" s="6">
        <v>5.5</v>
      </c>
      <c r="F14">
        <v>3.1</v>
      </c>
      <c r="H14">
        <v>7.09</v>
      </c>
      <c r="I14">
        <v>5.65</v>
      </c>
      <c r="K14">
        <v>5.72</v>
      </c>
      <c r="L14">
        <v>5.3</v>
      </c>
      <c r="M14" s="12">
        <f>AVERAGE(7.5,7.9,7.8)</f>
        <v>7.7333333333333334</v>
      </c>
      <c r="P14">
        <v>6.17</v>
      </c>
      <c r="Q14">
        <v>4.78</v>
      </c>
      <c r="R14">
        <v>3.27</v>
      </c>
      <c r="S14">
        <v>4.5</v>
      </c>
      <c r="T14">
        <v>4.72</v>
      </c>
      <c r="W14">
        <v>1.5</v>
      </c>
      <c r="X14">
        <v>5.24</v>
      </c>
      <c r="Y14">
        <v>6.1</v>
      </c>
      <c r="Z14">
        <v>3.48</v>
      </c>
      <c r="AC14">
        <v>5</v>
      </c>
      <c r="AD14">
        <v>5</v>
      </c>
      <c r="AE14">
        <v>4.87</v>
      </c>
      <c r="AF14">
        <v>4.4000000000000004</v>
      </c>
      <c r="AG14">
        <v>5.94</v>
      </c>
      <c r="AH14">
        <v>5.42</v>
      </c>
    </row>
    <row r="15" spans="1:37">
      <c r="A15" s="14" t="s">
        <v>10</v>
      </c>
      <c r="B15" s="1">
        <v>5</v>
      </c>
      <c r="C15" s="6">
        <v>2.09</v>
      </c>
      <c r="D15" s="6">
        <v>2.2000000000000002</v>
      </c>
      <c r="E15" s="6">
        <v>3</v>
      </c>
      <c r="F15">
        <v>1.9</v>
      </c>
      <c r="H15">
        <v>6.64</v>
      </c>
      <c r="I15">
        <v>2.17</v>
      </c>
      <c r="K15">
        <v>3.06</v>
      </c>
      <c r="L15">
        <v>3.6</v>
      </c>
      <c r="M15" s="12">
        <f>AVERAGE(5.1,5.1,4.3)</f>
        <v>4.833333333333333</v>
      </c>
      <c r="P15">
        <v>2.8</v>
      </c>
      <c r="Q15">
        <v>5.96</v>
      </c>
      <c r="R15">
        <v>2.19</v>
      </c>
      <c r="S15">
        <v>4.3</v>
      </c>
      <c r="T15">
        <v>5.49</v>
      </c>
      <c r="W15">
        <v>2.8</v>
      </c>
      <c r="X15">
        <v>2.31</v>
      </c>
      <c r="Y15">
        <v>2.91</v>
      </c>
      <c r="Z15">
        <v>3.1</v>
      </c>
      <c r="AC15">
        <v>3.2</v>
      </c>
      <c r="AD15">
        <v>3.5</v>
      </c>
      <c r="AE15">
        <v>1.94</v>
      </c>
      <c r="AF15">
        <v>1.8</v>
      </c>
      <c r="AG15">
        <v>1.79</v>
      </c>
      <c r="AH15">
        <v>4.26</v>
      </c>
    </row>
    <row r="16" spans="1:37">
      <c r="A16" s="14" t="s">
        <v>11</v>
      </c>
      <c r="B16" s="1">
        <v>0.5</v>
      </c>
      <c r="C16" s="6">
        <v>0.63</v>
      </c>
      <c r="D16" s="6">
        <v>0.7</v>
      </c>
      <c r="E16" s="6">
        <v>0.3</v>
      </c>
      <c r="F16">
        <v>0.42</v>
      </c>
      <c r="H16">
        <v>0.98</v>
      </c>
      <c r="I16">
        <v>0.08</v>
      </c>
      <c r="K16">
        <v>0.23</v>
      </c>
      <c r="L16">
        <v>1.5</v>
      </c>
      <c r="M16" s="12">
        <f>AVERAGE(1.7,1.9,1.9)</f>
        <v>1.8333333333333333</v>
      </c>
      <c r="N16" t="s">
        <v>172</v>
      </c>
      <c r="P16">
        <v>0.82</v>
      </c>
      <c r="Q16">
        <v>0.78</v>
      </c>
      <c r="R16">
        <v>0.69</v>
      </c>
      <c r="S16">
        <v>0.7</v>
      </c>
      <c r="T16">
        <v>0.4</v>
      </c>
      <c r="W16">
        <v>0.6</v>
      </c>
      <c r="X16">
        <v>0.06</v>
      </c>
      <c r="Y16">
        <v>0.38</v>
      </c>
      <c r="Z16">
        <v>0.5</v>
      </c>
      <c r="AC16">
        <v>0.3</v>
      </c>
      <c r="AD16">
        <v>0.4</v>
      </c>
      <c r="AE16">
        <v>0.68</v>
      </c>
      <c r="AH16">
        <v>1.89</v>
      </c>
    </row>
    <row r="17" spans="1:48">
      <c r="A17" s="14" t="s">
        <v>12</v>
      </c>
      <c r="D17" s="6">
        <v>16</v>
      </c>
      <c r="E17" s="6"/>
      <c r="F17" t="s">
        <v>119</v>
      </c>
      <c r="H17">
        <v>17.809999999999999</v>
      </c>
      <c r="K17" s="37">
        <f>(K13/((100-K18)/100))*0.3491+(K14/((100-K18)/100))*1.1783+(K16/((100-K18)/100))*0.1-((100-SUM(K12:K16))/((100-K18)/100))*0.1034-(K15/((100-K18)/100))*0.0151-(K12/((100-K18)/100)*0.0211)</f>
        <v>16.207348752543098</v>
      </c>
      <c r="L17" s="37">
        <f>(L13/((100-L21)/100))*0.3491+(L14/((100-L21)/100))*1.1783+(L16/((100-L21)/100))*0.1-((100-SUM(L12:L16))/((100-L21)/100))*0.1034-(L15/((100-L21)/100))*0.0151-(L12/((100-L21)/100)*0.0211)</f>
        <v>15.876169999999998</v>
      </c>
      <c r="M17" s="37">
        <f>(M13*(M11/((100-M18)/100)/100))*0.341+(M14*(M11/((100-M18)/100)/100))*1.1783+(M16*(M11/((100-M18)/100)/100))*0.1-((100-(SUM(M13:M16)))*(M11/((100-M18)/100)/100))*0.1034-(M15*(M11/((100-M18)/100)/100))*0.015-0.021*M12/((100-M18)/100)</f>
        <v>15.919631074260989</v>
      </c>
      <c r="N17">
        <v>17.600000000000001</v>
      </c>
      <c r="P17">
        <v>12.92</v>
      </c>
      <c r="R17" s="37">
        <f>(R13/((100-R18)/100))*0.3491+(R14/((100-R18)/100))*1.1783+(R16/((100-R18)/100))*0.1-((100-SUM(R12:R16))/((100-R18)/100))*0.1034-(R15/((100-R18)/100))*0.0151-(R12/((100-R18)/100)*0.0211)</f>
        <v>11.998783913565426</v>
      </c>
      <c r="S17" s="37">
        <f>(S13/((100-S18)/100))*0.3491+(S14/((100-S18)/100))*1.1783+(S16/((100-S18)/100))*0.1-((100-SUM(S12:S16))/((100-S18)/100))*0.1034-(S15/((100-S18)/100))*0.0151-(S12/((100-S18)/100)*0.0211)</f>
        <v>14.223408602150537</v>
      </c>
      <c r="T17" s="12">
        <v>12.74</v>
      </c>
      <c r="W17" s="37">
        <f>(0.3491*W13+1.1783*W14+0.01005*W16-0.1034*(100-SUM(W13:W16))-0.0151*W15)*((100-W12)/100)-0.0211*W12</f>
        <v>10.375348999999996</v>
      </c>
      <c r="X17" s="37">
        <f>(X13/((100-X18)/100))*0.3491+(X14/((100-X18)/100))*1.1783+(X16/((100-X18)/100))*0.1-((100-SUM(X12:X16))/((100-X18)/100))*0.1034-(X15/((100-X18)/100))*0.0151-(X12/((100-X18)/100)*0.0211)</f>
        <v>17.484872944693571</v>
      </c>
      <c r="Z17">
        <v>13.55</v>
      </c>
      <c r="AC17" s="37">
        <f>(0.3491*AC13+1.1783*AC14+0.01005*AC16-0.1034*(100-SUM(AC12:AC16))-0.0151*AC15)*((100-AC12)/100)-0.0211*AC12</f>
        <v>10.782517425</v>
      </c>
      <c r="AD17" s="37">
        <f>(0.3491*AD13+1.1783*AD14+0.01005*AD16-0.1034*(100-SUM(AD12:AD16))-0.0151*AD15)*((100-AD12)/100)-0.0211*AD12</f>
        <v>10.379806340000002</v>
      </c>
      <c r="AE17" s="12">
        <v>14.3</v>
      </c>
      <c r="AF17">
        <v>18.600000000000001</v>
      </c>
      <c r="AG17">
        <v>19.739999999999998</v>
      </c>
      <c r="AH17">
        <v>15.28</v>
      </c>
    </row>
    <row r="18" spans="1:48">
      <c r="A18" s="14" t="s">
        <v>200</v>
      </c>
      <c r="C18" s="6">
        <v>7.75</v>
      </c>
      <c r="D18" s="6">
        <f>100-87</f>
        <v>13</v>
      </c>
      <c r="E18" s="6">
        <v>7</v>
      </c>
      <c r="F18">
        <v>25.26</v>
      </c>
      <c r="H18">
        <v>6.94</v>
      </c>
      <c r="K18">
        <v>6.61</v>
      </c>
      <c r="L18" s="12">
        <v>0</v>
      </c>
      <c r="M18" s="12">
        <f>AVERAGE(8.6,6.9,7.1)</f>
        <v>7.5333333333333341</v>
      </c>
      <c r="P18">
        <v>0</v>
      </c>
      <c r="R18">
        <v>16.7</v>
      </c>
      <c r="S18">
        <v>7</v>
      </c>
      <c r="T18">
        <v>5.74</v>
      </c>
      <c r="W18">
        <v>37.700000000000003</v>
      </c>
      <c r="X18">
        <v>6.34</v>
      </c>
      <c r="Z18">
        <v>19.420000000000002</v>
      </c>
      <c r="AC18">
        <v>6.8</v>
      </c>
      <c r="AD18">
        <v>7.1</v>
      </c>
      <c r="AE18" s="12">
        <v>0</v>
      </c>
      <c r="AF18">
        <v>6.4</v>
      </c>
      <c r="AG18">
        <v>0</v>
      </c>
      <c r="AH18">
        <v>0</v>
      </c>
    </row>
    <row r="19" spans="1:48">
      <c r="A19" s="14" t="s">
        <v>201</v>
      </c>
      <c r="C19" s="13">
        <f>C11*100/(100-C18)</f>
        <v>59.132791327913282</v>
      </c>
      <c r="D19" s="13">
        <f>D11*100/(100-D18)</f>
        <v>71.264367816091948</v>
      </c>
      <c r="E19" s="13">
        <f>E11*100/(100-E18)</f>
        <v>67.956989247311824</v>
      </c>
      <c r="F19" s="13">
        <f>F11*100/(100-F18)</f>
        <v>62.670591383462671</v>
      </c>
      <c r="H19" s="13">
        <f>H11*100/(100-H18)</f>
        <v>75.553406404470238</v>
      </c>
      <c r="K19" s="12">
        <f>100*K11/(100-K18)</f>
        <v>58.378841417710674</v>
      </c>
      <c r="L19" s="12">
        <f>L11</f>
        <v>51.9</v>
      </c>
      <c r="M19" s="12">
        <f>100*M11/(100-M18)</f>
        <v>64.239365537130496</v>
      </c>
      <c r="P19">
        <f>P11</f>
        <v>77.7</v>
      </c>
      <c r="R19" s="12">
        <f>100*R11/(100-R18)</f>
        <v>43.625450180072036</v>
      </c>
      <c r="S19" s="12">
        <f t="shared" ref="S19" si="0">100*S11/(100-S18)</f>
        <v>66.666666666666671</v>
      </c>
      <c r="T19" s="12">
        <f>100*T11/(100-T18)</f>
        <v>71.610439210693826</v>
      </c>
      <c r="W19" s="12">
        <f>100*W11/(100-W18)</f>
        <v>84.75120385232745</v>
      </c>
      <c r="X19" s="12">
        <f>100*X11/(100-X18)</f>
        <v>59.235532778133674</v>
      </c>
      <c r="Z19" s="12">
        <f>100*Z11/(100-Z18)</f>
        <v>48.126085877388931</v>
      </c>
      <c r="AC19" s="12">
        <f>100*AC11/(100-AC18)</f>
        <v>59.549356223175963</v>
      </c>
      <c r="AD19" s="12">
        <f>100*AD11/(100-AD18)</f>
        <v>64.155005382131321</v>
      </c>
      <c r="AE19" s="12">
        <f>AE11</f>
        <v>55</v>
      </c>
      <c r="AF19" s="12">
        <f>100*AF11/(100-AF18)</f>
        <v>72.649572649572647</v>
      </c>
      <c r="AG19">
        <f>AG11</f>
        <v>67.069999999999993</v>
      </c>
      <c r="AH19">
        <f>AH11</f>
        <v>58.09</v>
      </c>
    </row>
    <row r="20" spans="1:48">
      <c r="A20" s="14" t="s">
        <v>203</v>
      </c>
      <c r="C20" s="13">
        <f>100*C12/(100-C18)</f>
        <v>27.425474254742547</v>
      </c>
      <c r="D20" s="13">
        <f>100*D12/(100-D18)</f>
        <v>26.436781609195403</v>
      </c>
      <c r="E20" s="13">
        <f>100*E12/(100-E18)</f>
        <v>22.258064516129032</v>
      </c>
      <c r="F20" s="13">
        <f>100*F12/(100-F18)</f>
        <v>20.002675943270003</v>
      </c>
      <c r="H20" s="13">
        <f>100*H12/(100-H18)</f>
        <v>14.721684934450892</v>
      </c>
      <c r="K20" s="12">
        <f>100*K12/(100-K18)</f>
        <v>34.725345326052043</v>
      </c>
      <c r="L20" s="12">
        <f>L12</f>
        <v>31.6</v>
      </c>
      <c r="M20" s="12">
        <f>100*M12/(100-M18)</f>
        <v>27.72170151405912</v>
      </c>
      <c r="P20">
        <f>P12</f>
        <v>7.13</v>
      </c>
      <c r="R20" s="12">
        <f>100*R12/(100-R18)</f>
        <v>61.644657863145262</v>
      </c>
      <c r="S20" s="12">
        <f>100*S12/(100-S18)</f>
        <v>30.64516129032258</v>
      </c>
      <c r="T20" s="12">
        <f>100*T12/(100-T18)</f>
        <v>16.549968173138129</v>
      </c>
      <c r="W20" s="12">
        <f>100*W12/(100-W12)</f>
        <v>11.111111111111111</v>
      </c>
      <c r="X20" s="12">
        <f>100*X12/(100-X12)</f>
        <v>37.722076848918881</v>
      </c>
      <c r="Z20" s="12">
        <f>100*Z12/(100-Z12)</f>
        <v>40.686550365785031</v>
      </c>
      <c r="AC20" s="12">
        <f>100*AC12/(100-AC18)</f>
        <v>27.57510729613734</v>
      </c>
      <c r="AD20" s="12">
        <f>100*AD12/(100-AD18)</f>
        <v>29.494079655543594</v>
      </c>
      <c r="AE20" s="12">
        <f>AE12</f>
        <v>26.6</v>
      </c>
      <c r="AF20" s="12">
        <f>100*AF12/(100-AF18)</f>
        <v>27.777777777777779</v>
      </c>
      <c r="AG20">
        <f>AG12</f>
        <v>12.38</v>
      </c>
      <c r="AH20">
        <f>AH12</f>
        <v>40.81</v>
      </c>
    </row>
    <row r="21" spans="1:48">
      <c r="A21" s="14" t="s">
        <v>15</v>
      </c>
      <c r="C21" s="6">
        <v>194.6</v>
      </c>
      <c r="D21" s="6"/>
      <c r="E21" s="6"/>
      <c r="F21" t="s">
        <v>120</v>
      </c>
      <c r="AG21">
        <v>204.1</v>
      </c>
    </row>
    <row r="22" spans="1:48">
      <c r="A22" s="14" t="s">
        <v>19</v>
      </c>
    </row>
    <row r="23" spans="1:48">
      <c r="K23" s="5" t="s">
        <v>127</v>
      </c>
    </row>
    <row r="24" spans="1:48">
      <c r="A24" s="16" t="s">
        <v>61</v>
      </c>
      <c r="F24" s="25" t="s">
        <v>134</v>
      </c>
      <c r="G24" s="25" t="s">
        <v>31</v>
      </c>
      <c r="H24" s="17"/>
      <c r="I24" s="17" t="s">
        <v>49</v>
      </c>
      <c r="J24" s="25" t="s">
        <v>134</v>
      </c>
      <c r="K24" s="17" t="s">
        <v>49</v>
      </c>
      <c r="L24" s="17"/>
      <c r="M24" s="25" t="str">
        <f>V24</f>
        <v>Yang et al., 2021</v>
      </c>
      <c r="P24" s="17" t="s">
        <v>174</v>
      </c>
      <c r="Q24" s="25" t="s">
        <v>134</v>
      </c>
      <c r="U24" s="25" t="s">
        <v>134</v>
      </c>
      <c r="V24" s="25" t="s">
        <v>31</v>
      </c>
      <c r="W24" s="25" t="s">
        <v>188</v>
      </c>
      <c r="X24" s="17" t="s">
        <v>49</v>
      </c>
      <c r="Y24" s="36" t="s">
        <v>184</v>
      </c>
      <c r="AA24" s="25" t="s">
        <v>134</v>
      </c>
      <c r="AG24" s="41" t="s">
        <v>41</v>
      </c>
    </row>
    <row r="25" spans="1:48">
      <c r="A25" s="14" t="s">
        <v>95</v>
      </c>
      <c r="F25" s="5">
        <v>46.87</v>
      </c>
      <c r="G25">
        <v>21.25</v>
      </c>
      <c r="I25">
        <v>18.05</v>
      </c>
      <c r="J25">
        <v>51.5</v>
      </c>
      <c r="K25">
        <v>8.0299999999999994</v>
      </c>
      <c r="M25">
        <v>9.26</v>
      </c>
      <c r="Q25">
        <v>43.2</v>
      </c>
      <c r="U25">
        <v>61.5</v>
      </c>
      <c r="V25">
        <v>22.63</v>
      </c>
      <c r="X25">
        <v>11.57</v>
      </c>
      <c r="AA25">
        <v>59.8</v>
      </c>
      <c r="AG25">
        <v>21.64</v>
      </c>
    </row>
    <row r="26" spans="1:48">
      <c r="A26" s="14" t="s">
        <v>28</v>
      </c>
      <c r="G26">
        <v>26.57</v>
      </c>
      <c r="I26">
        <v>25.51</v>
      </c>
      <c r="K26">
        <v>20.23</v>
      </c>
      <c r="M26">
        <v>23.16</v>
      </c>
      <c r="P26">
        <v>15.5</v>
      </c>
      <c r="V26">
        <v>28.15</v>
      </c>
      <c r="X26">
        <v>16.87</v>
      </c>
      <c r="Y26">
        <v>11.63</v>
      </c>
      <c r="AG26">
        <v>15.08</v>
      </c>
    </row>
    <row r="27" spans="1:48">
      <c r="A27" s="14" t="s">
        <v>29</v>
      </c>
      <c r="G27">
        <v>6.88</v>
      </c>
      <c r="I27">
        <v>14.48</v>
      </c>
      <c r="K27">
        <v>9.09</v>
      </c>
      <c r="M27">
        <v>2.56</v>
      </c>
      <c r="P27">
        <v>19.7</v>
      </c>
      <c r="V27">
        <v>8.3800000000000008</v>
      </c>
      <c r="X27">
        <v>21.88</v>
      </c>
      <c r="Y27">
        <v>13.27</v>
      </c>
      <c r="AG27">
        <v>40.880000000000003</v>
      </c>
    </row>
    <row r="28" spans="1:48">
      <c r="A28" s="14" t="s">
        <v>30</v>
      </c>
      <c r="F28" s="5">
        <v>9.33</v>
      </c>
      <c r="J28">
        <v>3.81</v>
      </c>
      <c r="P28">
        <v>0.95</v>
      </c>
      <c r="Q28">
        <v>5.07</v>
      </c>
      <c r="U28">
        <v>13.7</v>
      </c>
      <c r="W28">
        <v>17.600000000000001</v>
      </c>
      <c r="Y28" t="s">
        <v>185</v>
      </c>
      <c r="AA28">
        <v>18.100000000000001</v>
      </c>
    </row>
    <row r="29" spans="1:48">
      <c r="Y29" t="s">
        <v>186</v>
      </c>
    </row>
    <row r="30" spans="1:48">
      <c r="A30" s="20" t="s">
        <v>81</v>
      </c>
      <c r="B30" s="22" t="s">
        <v>82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4"/>
      <c r="AC30" s="20" t="s">
        <v>81</v>
      </c>
      <c r="AD30" s="22" t="s">
        <v>82</v>
      </c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4"/>
    </row>
    <row r="31" spans="1:48">
      <c r="A31" s="21" t="str">
        <f>C10</f>
        <v>Akyürek, 2019</v>
      </c>
      <c r="B31" s="30" t="s">
        <v>118</v>
      </c>
      <c r="AC31" s="21" t="s">
        <v>122</v>
      </c>
      <c r="AD31" t="str">
        <f>B48</f>
        <v>Otero, M.; Lobato, A.; Cuetos, M.; Sánchez, M.; Gómez, X. Digestion of cattle manure: Thermogravimetric kinetic analysis for the evaluation of organic matter conversion. Bioresour. Technol. 2011, 102(3), 3404-3410. https://doi.org/10.1016/j.biortech.2010.10.016</v>
      </c>
    </row>
    <row r="32" spans="1:48">
      <c r="A32" s="21" t="str">
        <f>Z10</f>
        <v>Akyürek, 2021</v>
      </c>
      <c r="B32" s="30" t="s">
        <v>206</v>
      </c>
      <c r="AC32" s="21" t="str">
        <f>AG9</f>
        <v>Bartocci et al., 2018</v>
      </c>
      <c r="AD32" s="10" t="s">
        <v>199</v>
      </c>
    </row>
    <row r="33" spans="1:30">
      <c r="A33" s="21" t="str">
        <f>D10</f>
        <v>Atienza-Martínez et al., 2020</v>
      </c>
      <c r="B33" s="29" t="s">
        <v>121</v>
      </c>
      <c r="AC33" s="21" t="str">
        <f>AE9</f>
        <v>Benedetti et al., 2022</v>
      </c>
      <c r="AD33" t="s">
        <v>197</v>
      </c>
    </row>
    <row r="34" spans="1:30">
      <c r="A34" s="21" t="str">
        <f>C3</f>
        <v>Baek et al., 2020</v>
      </c>
      <c r="B34" s="30" t="s">
        <v>133</v>
      </c>
      <c r="AC34" s="21" t="str">
        <f>AF9</f>
        <v>Karaeva et al., 2021</v>
      </c>
      <c r="AD34" t="s">
        <v>194</v>
      </c>
    </row>
    <row r="35" spans="1:30">
      <c r="A35" s="21" t="str">
        <f>Q10</f>
        <v>Bergfeldt et al., 2018</v>
      </c>
      <c r="B35" s="30" t="s">
        <v>154</v>
      </c>
      <c r="AC35" s="21" t="str">
        <f>AH9</f>
        <v>Tsai et al., 2018</v>
      </c>
      <c r="AD35" t="s">
        <v>198</v>
      </c>
    </row>
    <row r="36" spans="1:30">
      <c r="A36" s="21" t="str">
        <f>S10</f>
        <v>Fierro et al., 2014</v>
      </c>
      <c r="B36" s="30" t="s">
        <v>207</v>
      </c>
    </row>
    <row r="37" spans="1:30">
      <c r="A37" s="21" t="str">
        <f>B10</f>
        <v>Gómez et al., 2007</v>
      </c>
      <c r="B37" s="30" t="s">
        <v>117</v>
      </c>
    </row>
    <row r="38" spans="1:30">
      <c r="A38" s="21" t="str">
        <f>X3</f>
        <v>González et al., 2021</v>
      </c>
      <c r="B38" s="29" t="s">
        <v>165</v>
      </c>
    </row>
    <row r="39" spans="1:30">
      <c r="A39" s="21" t="str">
        <f>R10</f>
        <v>Hadroug et al., 2019</v>
      </c>
      <c r="B39" s="30" t="s">
        <v>159</v>
      </c>
    </row>
    <row r="40" spans="1:30">
      <c r="A40" s="21" t="str">
        <f>P10</f>
        <v>Janković, 2016</v>
      </c>
      <c r="B40" s="29" t="s">
        <v>202</v>
      </c>
    </row>
    <row r="41" spans="1:30">
      <c r="A41" s="21" t="str">
        <f>F3</f>
        <v>Kafle &amp; Chen, 2016</v>
      </c>
      <c r="B41" s="30" t="s">
        <v>135</v>
      </c>
    </row>
    <row r="42" spans="1:30">
      <c r="A42" s="21" t="str">
        <f>W3</f>
        <v>Kaur &amp; Kommalapati, 2021</v>
      </c>
      <c r="B42" s="30" t="s">
        <v>187</v>
      </c>
      <c r="C42"/>
      <c r="D42"/>
      <c r="E42"/>
      <c r="F42"/>
    </row>
    <row r="43" spans="1:30">
      <c r="A43" s="21" t="str">
        <f>T3</f>
        <v>Keskin et al., 2019</v>
      </c>
      <c r="B43" s="30" t="s">
        <v>181</v>
      </c>
    </row>
    <row r="44" spans="1:30">
      <c r="A44" s="21" t="str">
        <f>M10</f>
        <v>Lentz et al., 2019</v>
      </c>
      <c r="B44" s="30" t="s">
        <v>169</v>
      </c>
    </row>
    <row r="45" spans="1:30">
      <c r="A45" s="21" t="str">
        <f>Y10</f>
        <v>Li et al., 2020</v>
      </c>
      <c r="B45" s="30" t="s">
        <v>208</v>
      </c>
    </row>
    <row r="46" spans="1:30">
      <c r="A46" s="21" t="str">
        <f>N16</f>
        <v>Li et al., (2021)</v>
      </c>
      <c r="B46" s="30" t="s">
        <v>173</v>
      </c>
    </row>
    <row r="47" spans="1:30">
      <c r="A47" s="21" t="str">
        <f>I10</f>
        <v>Liu et al., 2023</v>
      </c>
      <c r="B47" s="29" t="s">
        <v>152</v>
      </c>
    </row>
    <row r="48" spans="1:30">
      <c r="A48" s="21" t="str">
        <f>E3</f>
        <v>Otero et al., 2011</v>
      </c>
      <c r="B48" s="29" t="s">
        <v>151</v>
      </c>
    </row>
    <row r="49" spans="1:2">
      <c r="A49" s="21" t="str">
        <f>N3</f>
        <v>Provenzano et al., 2014</v>
      </c>
      <c r="B49" s="30" t="s">
        <v>153</v>
      </c>
    </row>
    <row r="50" spans="1:2">
      <c r="A50" s="21" t="str">
        <f>H10</f>
        <v>Sánchez et al., 2007</v>
      </c>
      <c r="B50" s="30" t="s">
        <v>149</v>
      </c>
    </row>
    <row r="51" spans="1:2">
      <c r="A51" s="21" t="str">
        <f>O3</f>
        <v>Santos et al., 2022</v>
      </c>
      <c r="B51" s="30" t="s">
        <v>167</v>
      </c>
    </row>
    <row r="52" spans="1:2">
      <c r="A52" s="21" t="str">
        <f>T10</f>
        <v>Tańczuk et al., 2019</v>
      </c>
      <c r="B52" s="29" t="s">
        <v>178</v>
      </c>
    </row>
    <row r="53" spans="1:2">
      <c r="A53" s="21" t="str">
        <f>F10</f>
        <v>Thanapal et al., 2012</v>
      </c>
      <c r="B53" s="30" t="s">
        <v>148</v>
      </c>
    </row>
    <row r="54" spans="1:2">
      <c r="A54" s="21" t="str">
        <f>L10</f>
        <v>Vamvuka et al., 2021</v>
      </c>
      <c r="B54" s="30" t="s">
        <v>171</v>
      </c>
    </row>
    <row r="55" spans="1:2">
      <c r="A55" s="21" t="str">
        <f>G3</f>
        <v>Yang et al., 2021</v>
      </c>
      <c r="B55" s="29" t="s">
        <v>150</v>
      </c>
    </row>
  </sheetData>
  <mergeCells count="1">
    <mergeCell ref="AC1:AI1"/>
  </mergeCells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SS</vt:lpstr>
      <vt:lpstr>FW</vt:lpstr>
      <vt:lpstr>Manures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xagomb@unileon.es</dc:creator>
  <cp:lastModifiedBy>Usuario</cp:lastModifiedBy>
  <dcterms:created xsi:type="dcterms:W3CDTF">2024-05-30T14:57:31Z</dcterms:created>
  <dcterms:modified xsi:type="dcterms:W3CDTF">2024-09-24T07:32:30Z</dcterms:modified>
</cp:coreProperties>
</file>