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sect Submissions\Kinematics of Mastophora Submission\Supplementary Videos\"/>
    </mc:Choice>
  </mc:AlternateContent>
  <xr:revisionPtr revIDLastSave="0" documentId="13_ncr:1_{8DA858F4-D94C-4BA1-97F0-6E6943C39E57}" xr6:coauthVersionLast="47" xr6:coauthVersionMax="47" xr10:uidLastSave="{00000000-0000-0000-0000-000000000000}"/>
  <bookViews>
    <workbookView xWindow="-108" yWindow="-108" windowWidth="23256" windowHeight="12456" activeTab="1" xr2:uid="{FD2ADA9D-101E-4646-9E90-169BB26EA8EF}"/>
  </bookViews>
  <sheets>
    <sheet name="Table1-KinematicData" sheetId="4" r:id="rId1"/>
    <sheet name="Table2SpringConstantEstimate" sheetId="3" r:id="rId2"/>
    <sheet name="Fig1EcologicalObservations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3" l="1"/>
  <c r="F6" i="3" l="1"/>
  <c r="H6" i="3" s="1"/>
  <c r="F5" i="3"/>
  <c r="E5" i="3" s="1"/>
  <c r="F3" i="3"/>
  <c r="E3" i="3" s="1"/>
  <c r="F2" i="3"/>
  <c r="H2" i="3" s="1"/>
  <c r="I8" i="4"/>
  <c r="G2" i="4"/>
  <c r="G9" i="4" s="1"/>
  <c r="H2" i="4"/>
  <c r="J2" i="4"/>
  <c r="K2" i="4" s="1"/>
  <c r="Q2" i="4"/>
  <c r="G3" i="4"/>
  <c r="H3" i="4"/>
  <c r="J3" i="4"/>
  <c r="K3" i="4" s="1"/>
  <c r="Q3" i="4"/>
  <c r="G4" i="4"/>
  <c r="H4" i="4"/>
  <c r="J4" i="4"/>
  <c r="K4" i="4" s="1"/>
  <c r="Q4" i="4"/>
  <c r="G5" i="4"/>
  <c r="H5" i="4"/>
  <c r="J5" i="4"/>
  <c r="K5" i="4"/>
  <c r="Q5" i="4"/>
  <c r="G6" i="4"/>
  <c r="H6" i="4"/>
  <c r="J6" i="4"/>
  <c r="K6" i="4" s="1"/>
  <c r="Q6" i="4"/>
  <c r="E8" i="4"/>
  <c r="F8" i="4"/>
  <c r="L8" i="4"/>
  <c r="M8" i="4"/>
  <c r="N8" i="4"/>
  <c r="O8" i="4"/>
  <c r="P8" i="4"/>
  <c r="E9" i="4"/>
  <c r="F9" i="4"/>
  <c r="I9" i="4"/>
  <c r="L9" i="4"/>
  <c r="M9" i="4"/>
  <c r="N9" i="4"/>
  <c r="O9" i="4"/>
  <c r="P9" i="4"/>
  <c r="H3" i="3" l="1"/>
  <c r="H5" i="3"/>
  <c r="E2" i="3"/>
  <c r="E6" i="3"/>
  <c r="K9" i="4"/>
  <c r="J9" i="4"/>
  <c r="H9" i="4"/>
  <c r="J8" i="4"/>
  <c r="H8" i="4"/>
  <c r="G8" i="4"/>
  <c r="K8" i="4"/>
  <c r="J2" i="1"/>
  <c r="L30" i="1"/>
  <c r="L24" i="1"/>
  <c r="L15" i="1"/>
  <c r="L8" i="1"/>
  <c r="L3" i="1"/>
  <c r="J30" i="1"/>
  <c r="J24" i="1"/>
  <c r="J15" i="1"/>
  <c r="J8" i="1"/>
  <c r="J3" i="1"/>
  <c r="K30" i="1"/>
  <c r="K24" i="1"/>
  <c r="K15" i="1"/>
  <c r="K8" i="1"/>
  <c r="K3" i="1"/>
  <c r="I9" i="1"/>
  <c r="I10" i="1"/>
  <c r="I11" i="1"/>
  <c r="I12" i="1"/>
  <c r="I13" i="1"/>
  <c r="I15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" i="1"/>
  <c r="I4" i="1"/>
  <c r="I5" i="1"/>
  <c r="I6" i="1"/>
  <c r="I7" i="1"/>
  <c r="I8" i="1"/>
  <c r="I2" i="1"/>
</calcChain>
</file>

<file path=xl/sharedStrings.xml><?xml version="1.0" encoding="utf-8"?>
<sst xmlns="http://schemas.openxmlformats.org/spreadsheetml/2006/main" count="53" uniqueCount="41">
  <si>
    <t>Date</t>
  </si>
  <si>
    <t>Time</t>
  </si>
  <si>
    <t>Temperature</t>
  </si>
  <si>
    <t>Humidity</t>
  </si>
  <si>
    <t>Active Spiders</t>
  </si>
  <si>
    <t>Active Bolas</t>
  </si>
  <si>
    <t>Actively Eating</t>
  </si>
  <si>
    <t>Location</t>
  </si>
  <si>
    <t>Overall</t>
  </si>
  <si>
    <t>Percentage of Spiders Making Bolas</t>
  </si>
  <si>
    <t>https://www.wunderground.com/history/daily/us/ky/lexington/KLEX/date/2021-9-4</t>
  </si>
  <si>
    <t>Estimates of average Hourly humidity</t>
  </si>
  <si>
    <t># bolas in night?</t>
  </si>
  <si>
    <t>Average Humidity</t>
  </si>
  <si>
    <t>Average Temperature</t>
  </si>
  <si>
    <t>M. hutchinsoni</t>
  </si>
  <si>
    <t>Average K ((g*cm/s^2) /cm)</t>
  </si>
  <si>
    <t>average accerlation</t>
  </si>
  <si>
    <t>Estimated Glue mass (g)</t>
  </si>
  <si>
    <t>Max K ((g*cm/s^2) /cm)</t>
  </si>
  <si>
    <t>Max Acceleration (cm/s^2)</t>
  </si>
  <si>
    <t>Droplet Stretch Length (cm)</t>
  </si>
  <si>
    <t>Video #</t>
  </si>
  <si>
    <t>Species</t>
  </si>
  <si>
    <t>Standard Dev</t>
  </si>
  <si>
    <t>Average</t>
  </si>
  <si>
    <t>Stretch Distance (cm)</t>
  </si>
  <si>
    <t>Furthest Distance from spider (cm)</t>
  </si>
  <si>
    <t>Distance from spider when dropping (cm)</t>
  </si>
  <si>
    <t>Duration of Draw In (s)</t>
  </si>
  <si>
    <t>Slope of Fall (m/s)</t>
  </si>
  <si>
    <t>Rate of Draw in (m/s)</t>
  </si>
  <si>
    <t>Ratio Impact/Max KE</t>
  </si>
  <si>
    <t>Maximum Moth KE (J)</t>
  </si>
  <si>
    <t>Moth Impact KE (J)</t>
  </si>
  <si>
    <t>Moth Impact Velocity (m/s)</t>
  </si>
  <si>
    <t>Max Moth/Spider Speed Ratio</t>
  </si>
  <si>
    <t>Max Spider Speed (m/s)</t>
  </si>
  <si>
    <t>Max Moth Speed (m/s)</t>
  </si>
  <si>
    <t>Dry moth-weight (mg)</t>
  </si>
  <si>
    <t>Moth Weight estimate (mg)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</si>
</sst>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</font>
    <font>
      <sz val="10"/>
      <color theme="1"/>
      <name val="Arial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theme="1"/>
      <name val="Arial"/>
    </font>
    <font>
      <b/>
      <sz val="10"/>
      <color theme="1"/>
      <name val="Arial"/>
      <family val="2"/>
    </font>
    <font>
      <b/>
      <sz val="10"/>
      <color theme="1"/>
      <name val="Arial"/>
    </font>
    <font>
      <sz val="11"/>
      <color rgb="FF000000"/>
      <name val="Calibri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34998626667073579"/>
        <bgColor indexed="64"/>
      </patternFill>
    </fill>
    <fill>
      <patternFill patternType="solid">
        <fgColor rgb="FFA4C2F4"/>
        <bgColor rgb="FFA4C2F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27">
    <xf numFmtId="0" fontId="0" fillId="0" borderId="0" xfId="0"/>
    <xf numFmtId="16" fontId="0" fillId="0" borderId="0" xfId="0" applyNumberFormat="1"/>
    <xf numFmtId="20" fontId="0" fillId="0" borderId="0" xfId="0" applyNumberFormat="1"/>
    <xf numFmtId="0" fontId="1" fillId="2" borderId="0" xfId="0" applyFont="1" applyFill="1"/>
    <xf numFmtId="0" fontId="0" fillId="3" borderId="0" xfId="0" applyFill="1"/>
    <xf numFmtId="16" fontId="0" fillId="4" borderId="0" xfId="0" applyNumberFormat="1" applyFill="1"/>
    <xf numFmtId="16" fontId="0" fillId="5" borderId="0" xfId="0" applyNumberFormat="1" applyFill="1"/>
    <xf numFmtId="16" fontId="0" fillId="6" borderId="0" xfId="0" applyNumberFormat="1" applyFill="1"/>
    <xf numFmtId="16" fontId="0" fillId="7" borderId="0" xfId="0" applyNumberFormat="1" applyFill="1"/>
    <xf numFmtId="16" fontId="0" fillId="8" borderId="0" xfId="0" applyNumberFormat="1" applyFill="1"/>
    <xf numFmtId="16" fontId="0" fillId="9" borderId="0" xfId="0" applyNumberFormat="1" applyFill="1"/>
    <xf numFmtId="0" fontId="2" fillId="0" borderId="0" xfId="1"/>
    <xf numFmtId="0" fontId="3" fillId="0" borderId="0" xfId="2"/>
    <xf numFmtId="0" fontId="4" fillId="0" borderId="0" xfId="2" applyFont="1"/>
    <xf numFmtId="0" fontId="5" fillId="0" borderId="0" xfId="2" applyFont="1"/>
    <xf numFmtId="0" fontId="6" fillId="0" borderId="0" xfId="2" applyFont="1"/>
    <xf numFmtId="0" fontId="3" fillId="7" borderId="0" xfId="2" applyFill="1"/>
    <xf numFmtId="0" fontId="7" fillId="0" borderId="0" xfId="2" applyFont="1"/>
    <xf numFmtId="0" fontId="3" fillId="10" borderId="0" xfId="2" applyFill="1"/>
    <xf numFmtId="0" fontId="4" fillId="10" borderId="0" xfId="2" applyFont="1" applyFill="1"/>
    <xf numFmtId="0" fontId="7" fillId="10" borderId="0" xfId="2" applyFont="1" applyFill="1"/>
    <xf numFmtId="0" fontId="4" fillId="11" borderId="0" xfId="2" applyFont="1" applyFill="1"/>
    <xf numFmtId="0" fontId="8" fillId="11" borderId="0" xfId="2" applyFont="1" applyFill="1"/>
    <xf numFmtId="0" fontId="9" fillId="11" borderId="0" xfId="2" applyFont="1" applyFill="1"/>
    <xf numFmtId="0" fontId="9" fillId="0" borderId="0" xfId="2" applyFont="1"/>
    <xf numFmtId="0" fontId="10" fillId="0" borderId="0" xfId="2" applyFont="1" applyAlignment="1">
      <alignment horizontal="right"/>
    </xf>
    <xf numFmtId="11" fontId="3" fillId="0" borderId="0" xfId="2" applyNumberFormat="1"/>
  </cellXfs>
  <cellStyles count="3">
    <cellStyle name="Hyperlink" xfId="1" builtinId="8"/>
    <cellStyle name="Normal" xfId="0" builtinId="0"/>
    <cellStyle name="Normal 2" xfId="2" xr:uid="{16A7AB05-9569-4938-8C51-ADE9E8A91E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Precentage of Spider Making Bolas (Humidty 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095516185476817"/>
                  <c:y val="-0.11372958588509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Fig1EcologicalObservations!$D$3:$D$32</c:f>
              <c:numCache>
                <c:formatCode>General</c:formatCode>
                <c:ptCount val="30"/>
                <c:pt idx="0">
                  <c:v>73.900000000000006</c:v>
                </c:pt>
                <c:pt idx="1">
                  <c:v>84</c:v>
                </c:pt>
                <c:pt idx="2">
                  <c:v>76.400000000000006</c:v>
                </c:pt>
                <c:pt idx="3">
                  <c:v>73</c:v>
                </c:pt>
                <c:pt idx="4">
                  <c:v>76</c:v>
                </c:pt>
                <c:pt idx="5">
                  <c:v>83</c:v>
                </c:pt>
                <c:pt idx="6">
                  <c:v>85</c:v>
                </c:pt>
                <c:pt idx="7">
                  <c:v>93</c:v>
                </c:pt>
                <c:pt idx="8">
                  <c:v>93</c:v>
                </c:pt>
                <c:pt idx="9">
                  <c:v>96</c:v>
                </c:pt>
                <c:pt idx="10">
                  <c:v>97</c:v>
                </c:pt>
                <c:pt idx="11">
                  <c:v>93</c:v>
                </c:pt>
                <c:pt idx="12">
                  <c:v>93</c:v>
                </c:pt>
                <c:pt idx="13">
                  <c:v>56</c:v>
                </c:pt>
                <c:pt idx="14">
                  <c:v>76</c:v>
                </c:pt>
                <c:pt idx="15">
                  <c:v>76</c:v>
                </c:pt>
                <c:pt idx="16">
                  <c:v>76</c:v>
                </c:pt>
                <c:pt idx="17">
                  <c:v>79.400000000000006</c:v>
                </c:pt>
                <c:pt idx="18">
                  <c:v>82.5</c:v>
                </c:pt>
                <c:pt idx="19">
                  <c:v>76</c:v>
                </c:pt>
                <c:pt idx="20">
                  <c:v>76</c:v>
                </c:pt>
                <c:pt idx="21">
                  <c:v>78</c:v>
                </c:pt>
                <c:pt idx="22">
                  <c:v>83.6</c:v>
                </c:pt>
                <c:pt idx="23">
                  <c:v>87</c:v>
                </c:pt>
                <c:pt idx="24">
                  <c:v>93</c:v>
                </c:pt>
                <c:pt idx="25">
                  <c:v>93</c:v>
                </c:pt>
                <c:pt idx="26">
                  <c:v>93</c:v>
                </c:pt>
                <c:pt idx="27">
                  <c:v>76.099999999999994</c:v>
                </c:pt>
                <c:pt idx="28">
                  <c:v>84.4</c:v>
                </c:pt>
                <c:pt idx="29">
                  <c:v>82.6</c:v>
                </c:pt>
              </c:numCache>
            </c:numRef>
          </c:xVal>
          <c:yVal>
            <c:numRef>
              <c:f>Fig1EcologicalObservations!$I$3:$I$32</c:f>
              <c:numCache>
                <c:formatCode>General</c:formatCode>
                <c:ptCount val="30"/>
                <c:pt idx="0">
                  <c:v>25</c:v>
                </c:pt>
                <c:pt idx="1">
                  <c:v>25</c:v>
                </c:pt>
                <c:pt idx="2">
                  <c:v>100</c:v>
                </c:pt>
                <c:pt idx="3">
                  <c:v>50</c:v>
                </c:pt>
                <c:pt idx="4">
                  <c:v>0</c:v>
                </c:pt>
                <c:pt idx="5">
                  <c:v>0</c:v>
                </c:pt>
                <c:pt idx="6">
                  <c:v>66.666666666666657</c:v>
                </c:pt>
                <c:pt idx="7">
                  <c:v>50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14.285714285714285</c:v>
                </c:pt>
                <c:pt idx="20">
                  <c:v>0</c:v>
                </c:pt>
                <c:pt idx="21">
                  <c:v>14.285714285714285</c:v>
                </c:pt>
                <c:pt idx="22">
                  <c:v>100</c:v>
                </c:pt>
                <c:pt idx="23">
                  <c:v>33.333333333333329</c:v>
                </c:pt>
                <c:pt idx="24">
                  <c:v>25</c:v>
                </c:pt>
                <c:pt idx="25">
                  <c:v>0</c:v>
                </c:pt>
                <c:pt idx="26">
                  <c:v>0</c:v>
                </c:pt>
                <c:pt idx="27">
                  <c:v>66.666666666666657</c:v>
                </c:pt>
                <c:pt idx="28">
                  <c:v>0</c:v>
                </c:pt>
                <c:pt idx="29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9A-40B3-9588-C68797174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999352"/>
        <c:axId val="526999672"/>
      </c:scatterChart>
      <c:valAx>
        <c:axId val="526999352"/>
        <c:scaling>
          <c:orientation val="minMax"/>
          <c:max val="100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999672"/>
        <c:crosses val="autoZero"/>
        <c:crossBetween val="midCat"/>
      </c:valAx>
      <c:valAx>
        <c:axId val="52699967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99935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Bolas Percentage Per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3081836596388364"/>
                  <c:y val="-0.206512958335297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Fig1EcologicalObservations!$B$3:$B$32</c:f>
              <c:numCache>
                <c:formatCode>h:mm</c:formatCode>
                <c:ptCount val="30"/>
                <c:pt idx="0">
                  <c:v>0.37847222222222227</c:v>
                </c:pt>
                <c:pt idx="1">
                  <c:v>0.39027777777777778</c:v>
                </c:pt>
                <c:pt idx="2">
                  <c:v>0.38541666666666669</c:v>
                </c:pt>
                <c:pt idx="3">
                  <c:v>0.3972222222222222</c:v>
                </c:pt>
                <c:pt idx="4">
                  <c:v>0.43333333333333335</c:v>
                </c:pt>
                <c:pt idx="5">
                  <c:v>0.36249999999999999</c:v>
                </c:pt>
                <c:pt idx="6">
                  <c:v>0.39097222222222222</c:v>
                </c:pt>
                <c:pt idx="7">
                  <c:v>0.39930555555555558</c:v>
                </c:pt>
                <c:pt idx="8">
                  <c:v>0.4375</c:v>
                </c:pt>
                <c:pt idx="9">
                  <c:v>0.46597222222222223</c:v>
                </c:pt>
                <c:pt idx="10">
                  <c:v>0.47916666666666669</c:v>
                </c:pt>
                <c:pt idx="11">
                  <c:v>0.51041666666666663</c:v>
                </c:pt>
                <c:pt idx="12">
                  <c:v>0.52083333333333337</c:v>
                </c:pt>
                <c:pt idx="13">
                  <c:v>0.3298611111111111</c:v>
                </c:pt>
                <c:pt idx="14">
                  <c:v>0.3520833333333333</c:v>
                </c:pt>
                <c:pt idx="15">
                  <c:v>0.35416666666666669</c:v>
                </c:pt>
                <c:pt idx="16">
                  <c:v>0.35694444444444445</c:v>
                </c:pt>
                <c:pt idx="17">
                  <c:v>0.36249999999999999</c:v>
                </c:pt>
                <c:pt idx="18">
                  <c:v>0.3659722222222222</c:v>
                </c:pt>
                <c:pt idx="19">
                  <c:v>0.37013888888888885</c:v>
                </c:pt>
                <c:pt idx="20">
                  <c:v>0.38263888888888892</c:v>
                </c:pt>
                <c:pt idx="21">
                  <c:v>0.4069444444444445</c:v>
                </c:pt>
                <c:pt idx="22">
                  <c:v>0.37638888888888888</c:v>
                </c:pt>
                <c:pt idx="23">
                  <c:v>0.39305555555555555</c:v>
                </c:pt>
                <c:pt idx="24">
                  <c:v>0.3972222222222222</c:v>
                </c:pt>
                <c:pt idx="25">
                  <c:v>0.40069444444444446</c:v>
                </c:pt>
                <c:pt idx="26">
                  <c:v>0.40833333333333338</c:v>
                </c:pt>
                <c:pt idx="27">
                  <c:v>0.35555555555555557</c:v>
                </c:pt>
                <c:pt idx="28">
                  <c:v>0.3923611111111111</c:v>
                </c:pt>
                <c:pt idx="29">
                  <c:v>0.41319444444444442</c:v>
                </c:pt>
              </c:numCache>
            </c:numRef>
          </c:xVal>
          <c:yVal>
            <c:numRef>
              <c:f>Fig1EcologicalObservations!$I$3:$I$33</c:f>
              <c:numCache>
                <c:formatCode>General</c:formatCode>
                <c:ptCount val="31"/>
                <c:pt idx="0">
                  <c:v>25</c:v>
                </c:pt>
                <c:pt idx="1">
                  <c:v>25</c:v>
                </c:pt>
                <c:pt idx="2">
                  <c:v>100</c:v>
                </c:pt>
                <c:pt idx="3">
                  <c:v>50</c:v>
                </c:pt>
                <c:pt idx="4">
                  <c:v>0</c:v>
                </c:pt>
                <c:pt idx="5">
                  <c:v>0</c:v>
                </c:pt>
                <c:pt idx="6">
                  <c:v>66.666666666666657</c:v>
                </c:pt>
                <c:pt idx="7">
                  <c:v>50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14.285714285714285</c:v>
                </c:pt>
                <c:pt idx="20">
                  <c:v>0</c:v>
                </c:pt>
                <c:pt idx="21">
                  <c:v>14.285714285714285</c:v>
                </c:pt>
                <c:pt idx="22">
                  <c:v>100</c:v>
                </c:pt>
                <c:pt idx="23">
                  <c:v>33.333333333333329</c:v>
                </c:pt>
                <c:pt idx="24">
                  <c:v>25</c:v>
                </c:pt>
                <c:pt idx="25">
                  <c:v>0</c:v>
                </c:pt>
                <c:pt idx="26">
                  <c:v>0</c:v>
                </c:pt>
                <c:pt idx="27">
                  <c:v>66.666666666666657</c:v>
                </c:pt>
                <c:pt idx="28">
                  <c:v>0</c:v>
                </c:pt>
                <c:pt idx="29">
                  <c:v>100</c:v>
                </c:pt>
                <c:pt idx="30">
                  <c:v>83.333333333333343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E6-40F4-9F07-93BC849D7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8688504"/>
        <c:axId val="578685624"/>
      </c:scatterChart>
      <c:valAx>
        <c:axId val="578688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685624"/>
        <c:crosses val="autoZero"/>
        <c:crossBetween val="midCat"/>
      </c:valAx>
      <c:valAx>
        <c:axId val="57868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688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Bolas</a:t>
            </a:r>
            <a:r>
              <a:rPr lang="en-US" baseline="0"/>
              <a:t> found in night by humidty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6557699037620298"/>
                  <c:y val="1.128937007874015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Fig1EcologicalObservations!$K$2:$K$33</c:f>
              <c:numCache>
                <c:formatCode>General</c:formatCode>
                <c:ptCount val="32"/>
                <c:pt idx="0">
                  <c:v>70</c:v>
                </c:pt>
                <c:pt idx="1">
                  <c:v>76.825000000000003</c:v>
                </c:pt>
                <c:pt idx="6">
                  <c:v>91.625</c:v>
                </c:pt>
                <c:pt idx="13">
                  <c:v>75.099999999999994</c:v>
                </c:pt>
                <c:pt idx="22">
                  <c:v>89.92</c:v>
                </c:pt>
                <c:pt idx="28">
                  <c:v>81.033333333333331</c:v>
                </c:pt>
                <c:pt idx="31">
                  <c:v>78</c:v>
                </c:pt>
              </c:numCache>
            </c:numRef>
          </c:xVal>
          <c:yVal>
            <c:numRef>
              <c:f>Fig1EcologicalObservations!$J$2:$J$33</c:f>
              <c:numCache>
                <c:formatCode>General</c:formatCode>
                <c:ptCount val="32"/>
                <c:pt idx="0">
                  <c:v>3</c:v>
                </c:pt>
                <c:pt idx="1">
                  <c:v>5</c:v>
                </c:pt>
                <c:pt idx="6">
                  <c:v>8</c:v>
                </c:pt>
                <c:pt idx="13">
                  <c:v>4</c:v>
                </c:pt>
                <c:pt idx="22">
                  <c:v>11</c:v>
                </c:pt>
                <c:pt idx="28">
                  <c:v>3</c:v>
                </c:pt>
                <c:pt idx="3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FC-4555-BD8A-EA34CB90A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677840"/>
        <c:axId val="552674960"/>
      </c:scatterChart>
      <c:valAx>
        <c:axId val="552677840"/>
        <c:scaling>
          <c:orientation val="minMax"/>
          <c:max val="100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74960"/>
        <c:crosses val="autoZero"/>
        <c:crossBetween val="midCat"/>
      </c:valAx>
      <c:valAx>
        <c:axId val="55267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77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Bolas</a:t>
            </a:r>
            <a:r>
              <a:rPr lang="en-US" baseline="0"/>
              <a:t> found in night by temperature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6557699037620298"/>
                  <c:y val="1.128937007874015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Fig1EcologicalObservations!$L$2:$L$33</c:f>
              <c:numCache>
                <c:formatCode>General</c:formatCode>
                <c:ptCount val="32"/>
                <c:pt idx="1">
                  <c:v>74.260000000000005</c:v>
                </c:pt>
                <c:pt idx="6">
                  <c:v>67.987499999999997</c:v>
                </c:pt>
                <c:pt idx="13">
                  <c:v>68.611111111111114</c:v>
                </c:pt>
                <c:pt idx="22">
                  <c:v>65.92</c:v>
                </c:pt>
                <c:pt idx="28">
                  <c:v>63.166666666666664</c:v>
                </c:pt>
              </c:numCache>
            </c:numRef>
          </c:xVal>
          <c:yVal>
            <c:numRef>
              <c:f>Fig1EcologicalObservations!$J$2:$J$33</c:f>
              <c:numCache>
                <c:formatCode>General</c:formatCode>
                <c:ptCount val="32"/>
                <c:pt idx="0">
                  <c:v>3</c:v>
                </c:pt>
                <c:pt idx="1">
                  <c:v>5</c:v>
                </c:pt>
                <c:pt idx="6">
                  <c:v>8</c:v>
                </c:pt>
                <c:pt idx="13">
                  <c:v>4</c:v>
                </c:pt>
                <c:pt idx="22">
                  <c:v>11</c:v>
                </c:pt>
                <c:pt idx="28">
                  <c:v>3</c:v>
                </c:pt>
                <c:pt idx="3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EE-477A-9DCD-AD54C0495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677840"/>
        <c:axId val="552674960"/>
      </c:scatterChart>
      <c:valAx>
        <c:axId val="552677840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74960"/>
        <c:crosses val="autoZero"/>
        <c:crossBetween val="midCat"/>
      </c:valAx>
      <c:valAx>
        <c:axId val="55267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77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213360</xdr:colOff>
      <xdr:row>1</xdr:row>
      <xdr:rowOff>11430</xdr:rowOff>
    </xdr:from>
    <xdr:to>
      <xdr:col>19</xdr:col>
      <xdr:colOff>518160</xdr:colOff>
      <xdr:row>16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31F4EA-FFC7-46B6-9B5E-AE808FDC12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556260</xdr:colOff>
      <xdr:row>17</xdr:row>
      <xdr:rowOff>64770</xdr:rowOff>
    </xdr:from>
    <xdr:to>
      <xdr:col>20</xdr:col>
      <xdr:colOff>411480</xdr:colOff>
      <xdr:row>34</xdr:row>
      <xdr:rowOff>137160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BC9083-0FCC-44E9-8426-AC7C206B53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396240</xdr:colOff>
      <xdr:row>37</xdr:row>
      <xdr:rowOff>110490</xdr:rowOff>
    </xdr:from>
    <xdr:to>
      <xdr:col>17</xdr:col>
      <xdr:colOff>205740</xdr:colOff>
      <xdr:row>52</xdr:row>
      <xdr:rowOff>110490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06B272-38CF-41FE-872A-EAE11312CF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312420</xdr:colOff>
      <xdr:row>40</xdr:row>
      <xdr:rowOff>60960</xdr:rowOff>
    </xdr:from>
    <xdr:to>
      <xdr:col>9</xdr:col>
      <xdr:colOff>1805940</xdr:colOff>
      <xdr:row>55</xdr:row>
      <xdr:rowOff>60960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F8B5861-2609-46D7-9E39-437353213F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wunderground.com/history/daily/us/ky/lexington/KLEX/date/2021-9-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6119D-1C21-43DE-A266-EDBD36A796A2}">
  <sheetPr>
    <outlinePr summaryBelow="0" summaryRight="0"/>
  </sheetPr>
  <dimension ref="A1:AG14"/>
  <sheetViews>
    <sheetView workbookViewId="0">
      <selection activeCell="Q5" sqref="Q5"/>
    </sheetView>
  </sheetViews>
  <sheetFormatPr defaultColWidth="14.44140625" defaultRowHeight="15.75" customHeight="1" x14ac:dyDescent="0.25"/>
  <cols>
    <col min="1" max="1" width="14.44140625" style="12"/>
    <col min="2" max="3" width="25.5546875" style="12" customWidth="1"/>
    <col min="4" max="4" width="24.88671875" style="12" bestFit="1" customWidth="1"/>
    <col min="5" max="5" width="20.44140625" style="12" customWidth="1"/>
    <col min="6" max="6" width="23" style="12" customWidth="1"/>
    <col min="7" max="7" width="29.88671875" style="12" customWidth="1"/>
    <col min="8" max="8" width="24.88671875" style="12" customWidth="1"/>
    <col min="9" max="9" width="18" style="12" customWidth="1"/>
    <col min="10" max="10" width="22.6640625" style="12" customWidth="1"/>
    <col min="11" max="12" width="20" style="12" customWidth="1"/>
    <col min="13" max="14" width="21.5546875" style="12" customWidth="1"/>
    <col min="15" max="15" width="38.33203125" style="12" customWidth="1"/>
    <col min="16" max="16" width="32.5546875" style="12" customWidth="1"/>
    <col min="17" max="17" width="20.33203125" style="12" customWidth="1"/>
    <col min="18" max="16384" width="14.44140625" style="12"/>
  </cols>
  <sheetData>
    <row r="1" spans="1:33" ht="13.2" x14ac:dyDescent="0.25">
      <c r="A1" s="23" t="s">
        <v>23</v>
      </c>
      <c r="B1" s="23" t="s">
        <v>22</v>
      </c>
      <c r="C1" s="23" t="s">
        <v>39</v>
      </c>
      <c r="D1" s="23" t="s">
        <v>40</v>
      </c>
      <c r="E1" s="23" t="s">
        <v>38</v>
      </c>
      <c r="F1" s="23" t="s">
        <v>37</v>
      </c>
      <c r="G1" s="23" t="s">
        <v>36</v>
      </c>
      <c r="H1" s="23" t="s">
        <v>35</v>
      </c>
      <c r="I1" s="23" t="s">
        <v>34</v>
      </c>
      <c r="J1" s="23" t="s">
        <v>33</v>
      </c>
      <c r="K1" s="23" t="s">
        <v>32</v>
      </c>
      <c r="L1" s="23" t="s">
        <v>31</v>
      </c>
      <c r="M1" s="23" t="s">
        <v>30</v>
      </c>
      <c r="N1" s="23" t="s">
        <v>29</v>
      </c>
      <c r="O1" s="23" t="s">
        <v>28</v>
      </c>
      <c r="P1" s="23" t="s">
        <v>27</v>
      </c>
      <c r="Q1" s="23" t="s">
        <v>26</v>
      </c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</row>
    <row r="2" spans="1:33" ht="15.75" customHeight="1" x14ac:dyDescent="0.3">
      <c r="A2" s="17" t="s">
        <v>15</v>
      </c>
      <c r="B2" s="13">
        <v>1</v>
      </c>
      <c r="C2" s="25">
        <v>20.53</v>
      </c>
      <c r="D2" s="25">
        <v>65.5</v>
      </c>
      <c r="E2" s="25">
        <v>1.88957504</v>
      </c>
      <c r="F2" s="25">
        <v>0.87658146000000003</v>
      </c>
      <c r="G2" s="13">
        <f>E2/F2</f>
        <v>2.1556183038596322</v>
      </c>
      <c r="H2" s="13">
        <f>SQRT((2*I2)/(D2/1000000))</f>
        <v>0.33383628235916218</v>
      </c>
      <c r="I2" s="13">
        <v>3.6498782269848998E-6</v>
      </c>
      <c r="J2" s="13">
        <f>0.5*(D2/1000000)*E2^2</f>
        <v>1.169336729911553E-4</v>
      </c>
      <c r="K2" s="13">
        <f>J2/I2</f>
        <v>32.037691593823979</v>
      </c>
      <c r="L2" s="13">
        <v>1.4999999999999999E-2</v>
      </c>
      <c r="M2" s="13">
        <v>0.24</v>
      </c>
      <c r="N2" s="13">
        <v>2.3730000000000002</v>
      </c>
      <c r="O2" s="13">
        <v>1.59</v>
      </c>
      <c r="P2" s="13">
        <v>5.6</v>
      </c>
      <c r="Q2" s="13">
        <f>P2-O2</f>
        <v>4.01</v>
      </c>
      <c r="R2" s="13"/>
    </row>
    <row r="3" spans="1:33" ht="15.75" customHeight="1" x14ac:dyDescent="0.3">
      <c r="A3" s="17" t="s">
        <v>15</v>
      </c>
      <c r="B3" s="13">
        <v>2</v>
      </c>
      <c r="C3" s="25">
        <v>33.619999999999997</v>
      </c>
      <c r="D3" s="25">
        <v>65.5</v>
      </c>
      <c r="E3" s="25">
        <v>9.2339472199999992</v>
      </c>
      <c r="F3" s="25">
        <v>3.1243249299999998</v>
      </c>
      <c r="G3" s="13">
        <f>E3/F3</f>
        <v>2.9555015649412621</v>
      </c>
      <c r="H3" s="13">
        <f>SQRT((2*I3)/(D3/1000000))</f>
        <v>0.43970137505658402</v>
      </c>
      <c r="I3" s="13">
        <v>6.3317965496728137E-6</v>
      </c>
      <c r="J3" s="13">
        <f>0.5*(D3/1000000)*E3^2</f>
        <v>2.7924543363221726E-3</v>
      </c>
      <c r="K3" s="13">
        <f>J3/I3</f>
        <v>441.02085631075255</v>
      </c>
      <c r="L3" s="13">
        <v>2.5000000000000001E-2</v>
      </c>
      <c r="M3" s="13">
        <v>0.46</v>
      </c>
      <c r="N3" s="13">
        <v>2.5089999999999999</v>
      </c>
      <c r="O3" s="13">
        <v>0.59</v>
      </c>
      <c r="P3" s="13">
        <v>19.3</v>
      </c>
      <c r="Q3" s="13">
        <f>P3-O3</f>
        <v>18.71</v>
      </c>
      <c r="R3" s="13"/>
    </row>
    <row r="4" spans="1:33" ht="15.75" customHeight="1" x14ac:dyDescent="0.3">
      <c r="A4" s="17" t="s">
        <v>15</v>
      </c>
      <c r="B4" s="13">
        <v>3</v>
      </c>
      <c r="C4" s="25">
        <v>35.97</v>
      </c>
      <c r="D4" s="25">
        <v>65.5</v>
      </c>
      <c r="E4" s="25">
        <v>2.8912810599999998</v>
      </c>
      <c r="F4" s="25">
        <v>1.06066017</v>
      </c>
      <c r="G4" s="13">
        <f>E4/F4</f>
        <v>2.7259259296971621</v>
      </c>
      <c r="H4" s="13">
        <f>SQRT((2*I4)/(D4/1000000))</f>
        <v>8.6766905954188206E-2</v>
      </c>
      <c r="I4" s="13">
        <v>2.4655824298026136E-7</v>
      </c>
      <c r="J4" s="13">
        <f>0.5*(D4/1000000)*E4^2</f>
        <v>2.7377382699920723E-4</v>
      </c>
      <c r="K4" s="13">
        <f>J4/I4</f>
        <v>1110.3819677248619</v>
      </c>
      <c r="L4" s="13">
        <v>1.4999999999999999E-2</v>
      </c>
      <c r="M4" s="13">
        <v>0.21</v>
      </c>
      <c r="N4" s="13">
        <v>2.2370000000000001</v>
      </c>
      <c r="O4" s="13">
        <v>0.94899999999999995</v>
      </c>
      <c r="P4" s="13">
        <v>5.05</v>
      </c>
      <c r="Q4" s="13">
        <f>P4-O4</f>
        <v>4.101</v>
      </c>
      <c r="R4" s="13"/>
    </row>
    <row r="5" spans="1:33" ht="15.75" customHeight="1" x14ac:dyDescent="0.3">
      <c r="A5" s="17" t="s">
        <v>15</v>
      </c>
      <c r="B5" s="13">
        <v>4</v>
      </c>
      <c r="C5" s="25">
        <v>30.04</v>
      </c>
      <c r="D5" s="25">
        <v>65.5</v>
      </c>
      <c r="E5" s="25">
        <v>2.4318845599999999</v>
      </c>
      <c r="F5" s="25">
        <v>0.68064767000000004</v>
      </c>
      <c r="G5" s="13">
        <f>E5/F5</f>
        <v>3.5728977960065591</v>
      </c>
      <c r="H5" s="13">
        <f>SQRT((2*I5)/(D5/1000000))</f>
        <v>0.22221796859370332</v>
      </c>
      <c r="I5" s="13">
        <v>1.6172220372836219E-6</v>
      </c>
      <c r="J5" s="13">
        <f>0.5*(D5/1000000)*E5^2</f>
        <v>1.9368554730619941E-4</v>
      </c>
      <c r="K5" s="13">
        <f>J5/I5</f>
        <v>119.76435074525986</v>
      </c>
      <c r="L5" s="13">
        <v>2.3E-2</v>
      </c>
      <c r="M5" s="13">
        <v>0.183</v>
      </c>
      <c r="N5" s="13">
        <v>1.67</v>
      </c>
      <c r="O5" s="13">
        <v>0.78</v>
      </c>
      <c r="P5" s="13">
        <v>6.5</v>
      </c>
      <c r="Q5" s="13">
        <f>P5-O5</f>
        <v>5.72</v>
      </c>
      <c r="R5" s="13"/>
    </row>
    <row r="6" spans="1:33" ht="15.75" customHeight="1" x14ac:dyDescent="0.3">
      <c r="A6" s="17" t="s">
        <v>15</v>
      </c>
      <c r="B6" s="13">
        <v>5</v>
      </c>
      <c r="C6" s="25">
        <v>30.04</v>
      </c>
      <c r="D6" s="25">
        <v>65.5</v>
      </c>
      <c r="E6" s="25">
        <v>2.3044115299999999</v>
      </c>
      <c r="F6" s="25">
        <v>1.4577379699999999</v>
      </c>
      <c r="G6" s="13">
        <f>E6/F6</f>
        <v>1.5808132719490047</v>
      </c>
      <c r="H6" s="13">
        <f>SQRT((2*I6)/(D6/1000000))</f>
        <v>3.3324455098168976E-2</v>
      </c>
      <c r="I6" s="13">
        <v>3.6369507323568577E-8</v>
      </c>
      <c r="J6" s="13">
        <f>0.5*(D6/1000000)*E6^2</f>
        <v>1.739127343617998E-4</v>
      </c>
      <c r="K6" s="13">
        <f>J6/I6</f>
        <v>4781.8281621070773</v>
      </c>
      <c r="L6" s="13">
        <v>7.0000000000000001E-3</v>
      </c>
      <c r="M6" s="13">
        <v>0.23899999999999999</v>
      </c>
      <c r="N6" s="13">
        <v>2.4489999999999998</v>
      </c>
      <c r="O6" s="13">
        <v>2.14</v>
      </c>
      <c r="P6" s="13">
        <v>7.7</v>
      </c>
      <c r="Q6" s="13">
        <f>P6-O6</f>
        <v>5.5600000000000005</v>
      </c>
      <c r="R6" s="13"/>
    </row>
    <row r="7" spans="1:33" ht="13.2" x14ac:dyDescent="0.25">
      <c r="R7" s="13"/>
    </row>
    <row r="8" spans="1:33" ht="13.2" x14ac:dyDescent="0.25">
      <c r="B8" s="24" t="s">
        <v>25</v>
      </c>
      <c r="C8" s="24"/>
      <c r="E8" s="13">
        <f>AVERAGE(E2:E6)</f>
        <v>3.7502198819999997</v>
      </c>
      <c r="F8" s="13">
        <f>AVERAGE(F2:F6)</f>
        <v>1.4399904400000001</v>
      </c>
      <c r="G8" s="13">
        <f>AVERAGE(G2:G6)</f>
        <v>2.5981513732907242</v>
      </c>
      <c r="H8" s="13">
        <f>AVERAGE(H2:H6)</f>
        <v>0.22316939741236136</v>
      </c>
      <c r="I8" s="13">
        <f>AVERAGE(I2:I6)</f>
        <v>2.3763649128490332E-6</v>
      </c>
      <c r="J8" s="13">
        <f t="shared" ref="J8:P8" si="0">AVERAGE(J2:J6)</f>
        <v>7.1015202359610687E-4</v>
      </c>
      <c r="K8" s="13">
        <f t="shared" si="0"/>
        <v>1297.0066056963551</v>
      </c>
      <c r="L8" s="13">
        <f t="shared" si="0"/>
        <v>1.7000000000000001E-2</v>
      </c>
      <c r="M8" s="13">
        <f t="shared" si="0"/>
        <v>0.26639999999999997</v>
      </c>
      <c r="N8" s="13">
        <f t="shared" si="0"/>
        <v>2.2475999999999998</v>
      </c>
      <c r="O8" s="13">
        <f t="shared" si="0"/>
        <v>1.2098</v>
      </c>
      <c r="P8" s="13">
        <f t="shared" si="0"/>
        <v>8.8300000000000018</v>
      </c>
      <c r="R8" s="13"/>
    </row>
    <row r="9" spans="1:33" ht="13.2" x14ac:dyDescent="0.25">
      <c r="B9" s="24" t="s">
        <v>24</v>
      </c>
      <c r="C9" s="24"/>
      <c r="E9" s="13">
        <f>STDEV(E2:E6)</f>
        <v>3.0862359946006364</v>
      </c>
      <c r="F9" s="13">
        <f>STDEV(F2:F6)</f>
        <v>0.9842789523121539</v>
      </c>
      <c r="G9" s="13">
        <f>STDEV(G2:G6)</f>
        <v>0.76239235556839979</v>
      </c>
      <c r="H9" s="13">
        <f>STDEV(H2:H6)</f>
        <v>0.16865712539159111</v>
      </c>
      <c r="I9" s="13">
        <f>STDEV(I2:I5)</f>
        <v>2.6464287462501192E-6</v>
      </c>
      <c r="J9" s="13">
        <f t="shared" ref="J9:P9" si="1">STDEV(J2:J6)</f>
        <v>1.1653976853411214E-3</v>
      </c>
      <c r="K9" s="13">
        <f t="shared" si="1"/>
        <v>1993.5876779792097</v>
      </c>
      <c r="L9" s="13">
        <f t="shared" si="1"/>
        <v>7.2111025509279721E-3</v>
      </c>
      <c r="M9" s="13">
        <f t="shared" si="1"/>
        <v>0.11075332952105778</v>
      </c>
      <c r="N9" s="13">
        <f t="shared" si="1"/>
        <v>0.33850819783278485</v>
      </c>
      <c r="O9" s="13">
        <f t="shared" si="1"/>
        <v>0.6416230980879668</v>
      </c>
      <c r="P9" s="13">
        <f t="shared" si="1"/>
        <v>5.9381815398318691</v>
      </c>
      <c r="R9" s="13"/>
    </row>
    <row r="10" spans="1:33" ht="13.2" x14ac:dyDescent="0.25">
      <c r="R10" s="13"/>
    </row>
    <row r="11" spans="1:33" ht="13.2" x14ac:dyDescent="0.25">
      <c r="F11" s="13"/>
    </row>
    <row r="12" spans="1:33" ht="13.2" x14ac:dyDescent="0.25">
      <c r="F12" s="13"/>
    </row>
    <row r="13" spans="1:33" ht="13.2" x14ac:dyDescent="0.25">
      <c r="F13" s="13"/>
    </row>
    <row r="14" spans="1:33" ht="13.2" x14ac:dyDescent="0.25">
      <c r="F14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0F9FD-3764-4F32-B0C6-1A6413A41803}">
  <sheetPr>
    <outlinePr summaryBelow="0" summaryRight="0"/>
  </sheetPr>
  <dimension ref="A1:M32"/>
  <sheetViews>
    <sheetView tabSelected="1" workbookViewId="0">
      <selection activeCell="C10" sqref="C10"/>
    </sheetView>
  </sheetViews>
  <sheetFormatPr defaultColWidth="14.44140625" defaultRowHeight="15.75" customHeight="1" x14ac:dyDescent="0.25"/>
  <cols>
    <col min="1" max="1" width="14.44140625" style="12"/>
    <col min="2" max="2" width="25.5546875" style="12" customWidth="1"/>
    <col min="3" max="3" width="26" style="12" bestFit="1" customWidth="1"/>
    <col min="4" max="4" width="24.21875" style="12" bestFit="1" customWidth="1"/>
    <col min="5" max="5" width="23" style="12" customWidth="1"/>
    <col min="6" max="6" width="24.88671875" style="12" customWidth="1"/>
    <col min="7" max="7" width="18" style="12" customWidth="1"/>
    <col min="8" max="8" width="25.44140625" style="12" bestFit="1" customWidth="1"/>
    <col min="9" max="9" width="20" style="12" customWidth="1"/>
    <col min="10" max="11" width="21.5546875" style="12" customWidth="1"/>
    <col min="12" max="12" width="38.33203125" style="12" customWidth="1"/>
    <col min="13" max="13" width="32.5546875" style="12" customWidth="1"/>
    <col min="14" max="14" width="20.33203125" style="12" customWidth="1"/>
    <col min="15" max="17" width="14.44140625" style="12"/>
    <col min="18" max="18" width="26" style="12" bestFit="1" customWidth="1"/>
    <col min="19" max="19" width="24.21875" style="12" bestFit="1" customWidth="1"/>
    <col min="20" max="20" width="14.44140625" style="12"/>
    <col min="21" max="21" width="30.6640625" style="12" bestFit="1" customWidth="1"/>
    <col min="22" max="16384" width="14.44140625" style="12"/>
  </cols>
  <sheetData>
    <row r="1" spans="1:13" ht="13.2" x14ac:dyDescent="0.25">
      <c r="A1" s="23" t="s">
        <v>23</v>
      </c>
      <c r="B1" s="23" t="s">
        <v>22</v>
      </c>
      <c r="C1" s="22" t="s">
        <v>21</v>
      </c>
      <c r="D1" s="22" t="s">
        <v>20</v>
      </c>
      <c r="E1" s="22" t="s">
        <v>19</v>
      </c>
      <c r="F1" s="22" t="s">
        <v>18</v>
      </c>
      <c r="G1" s="22" t="s">
        <v>17</v>
      </c>
      <c r="H1" s="22" t="s">
        <v>16</v>
      </c>
      <c r="I1" s="21"/>
      <c r="J1" s="21"/>
      <c r="K1" s="21"/>
      <c r="L1" s="21"/>
      <c r="M1" s="21"/>
    </row>
    <row r="2" spans="1:13" ht="15.75" customHeight="1" x14ac:dyDescent="0.25">
      <c r="A2" s="17" t="s">
        <v>15</v>
      </c>
      <c r="B2" s="13">
        <v>1</v>
      </c>
      <c r="C2" s="12">
        <v>0.79</v>
      </c>
      <c r="D2" s="16">
        <v>10.287000000000001</v>
      </c>
      <c r="E2" s="16">
        <f>(D2*F2)/C2</f>
        <v>6.0016181012658237E-2</v>
      </c>
      <c r="F2" s="12">
        <f>1.1*(0.00419)</f>
        <v>4.6090000000000002E-3</v>
      </c>
      <c r="G2" s="12">
        <v>4.7699999999999996</v>
      </c>
      <c r="H2" s="12">
        <f>(F2*G2)/C2</f>
        <v>2.7829025316455695E-2</v>
      </c>
    </row>
    <row r="3" spans="1:13" ht="15.75" customHeight="1" x14ac:dyDescent="0.25">
      <c r="A3" s="17" t="s">
        <v>15</v>
      </c>
      <c r="B3" s="13">
        <v>2</v>
      </c>
      <c r="C3" s="12">
        <v>1.0680000000000001</v>
      </c>
      <c r="D3" s="16">
        <v>38.68</v>
      </c>
      <c r="E3" s="16">
        <f>(D3*F3)/C3</f>
        <v>0.16692520599250937</v>
      </c>
      <c r="F3" s="12">
        <f>1.1*(0.00419)</f>
        <v>4.6090000000000002E-3</v>
      </c>
      <c r="G3" s="12">
        <v>5.86</v>
      </c>
      <c r="H3" s="12">
        <f>(F3*G3)/C3</f>
        <v>2.5289082397003747E-2</v>
      </c>
    </row>
    <row r="4" spans="1:13" s="18" customFormat="1" ht="15.75" customHeight="1" x14ac:dyDescent="0.25">
      <c r="A4" s="20" t="s">
        <v>15</v>
      </c>
      <c r="B4" s="19">
        <v>3</v>
      </c>
    </row>
    <row r="5" spans="1:13" ht="15.75" customHeight="1" x14ac:dyDescent="0.25">
      <c r="A5" s="17" t="s">
        <v>15</v>
      </c>
      <c r="B5" s="13">
        <v>4</v>
      </c>
      <c r="C5" s="12">
        <v>1.2050000000000001</v>
      </c>
      <c r="D5" s="16">
        <v>44.86</v>
      </c>
      <c r="E5" s="16">
        <f>(D5*F5)/C5</f>
        <v>0.17158484647302905</v>
      </c>
      <c r="F5" s="12">
        <f>1.1*(0.00419)</f>
        <v>4.6090000000000002E-3</v>
      </c>
      <c r="G5" s="12">
        <v>13.94</v>
      </c>
      <c r="H5" s="12">
        <f>(F5*G5)/C5</f>
        <v>5.3319053941908709E-2</v>
      </c>
    </row>
    <row r="6" spans="1:13" ht="15.75" customHeight="1" x14ac:dyDescent="0.25">
      <c r="A6" s="17" t="s">
        <v>15</v>
      </c>
      <c r="B6" s="13">
        <v>5</v>
      </c>
      <c r="C6" s="12">
        <v>0.89300000000000002</v>
      </c>
      <c r="D6" s="16">
        <v>25.67</v>
      </c>
      <c r="E6" s="16">
        <f>(D6*F6)/C6</f>
        <v>0.13248939529675252</v>
      </c>
      <c r="F6" s="12">
        <f>1.1*(0.00419)</f>
        <v>4.6090000000000002E-3</v>
      </c>
      <c r="G6" s="12">
        <v>11.23</v>
      </c>
      <c r="H6" s="12">
        <f>(F6*G6)/C6</f>
        <v>5.7960884658454649E-2</v>
      </c>
    </row>
    <row r="7" spans="1:13" ht="13.2" x14ac:dyDescent="0.25">
      <c r="E7" s="15"/>
    </row>
    <row r="8" spans="1:13" ht="13.2" x14ac:dyDescent="0.25">
      <c r="E8" s="12">
        <f>AVERAGE(E2:E6)</f>
        <v>0.13275390719373731</v>
      </c>
      <c r="F8" s="15"/>
      <c r="G8" s="15"/>
    </row>
    <row r="9" spans="1:13" ht="13.2" x14ac:dyDescent="0.25">
      <c r="E9" s="26"/>
    </row>
    <row r="10" spans="1:13" ht="13.2" x14ac:dyDescent="0.25"/>
    <row r="11" spans="1:13" ht="13.2" x14ac:dyDescent="0.25"/>
    <row r="12" spans="1:13" ht="13.2" x14ac:dyDescent="0.25"/>
    <row r="13" spans="1:13" ht="15.75" customHeight="1" x14ac:dyDescent="0.25">
      <c r="E13" s="14"/>
    </row>
    <row r="14" spans="1:13" ht="13.2" x14ac:dyDescent="0.25"/>
    <row r="16" spans="1:13" ht="13.2" x14ac:dyDescent="0.25"/>
    <row r="17" spans="5:5" ht="13.2" x14ac:dyDescent="0.25"/>
    <row r="18" spans="5:5" ht="13.2" x14ac:dyDescent="0.25"/>
    <row r="21" spans="5:5" ht="13.2" x14ac:dyDescent="0.25"/>
    <row r="22" spans="5:5" ht="13.2" x14ac:dyDescent="0.25"/>
    <row r="23" spans="5:5" ht="13.2" x14ac:dyDescent="0.25"/>
    <row r="24" spans="5:5" ht="13.2" x14ac:dyDescent="0.25"/>
    <row r="25" spans="5:5" ht="13.2" x14ac:dyDescent="0.25"/>
    <row r="27" spans="5:5" ht="13.2" x14ac:dyDescent="0.25"/>
    <row r="29" spans="5:5" ht="13.2" x14ac:dyDescent="0.25">
      <c r="E29" s="13"/>
    </row>
    <row r="30" spans="5:5" ht="13.2" x14ac:dyDescent="0.25">
      <c r="E30" s="13"/>
    </row>
    <row r="31" spans="5:5" ht="13.2" x14ac:dyDescent="0.25">
      <c r="E31" s="13"/>
    </row>
    <row r="32" spans="5:5" ht="13.2" x14ac:dyDescent="0.25">
      <c r="E32" s="13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E0538-6A57-4189-A0D8-005F6C195F3C}">
  <dimension ref="A1:L38"/>
  <sheetViews>
    <sheetView workbookViewId="0">
      <selection activeCell="G6" sqref="G6"/>
    </sheetView>
  </sheetViews>
  <sheetFormatPr defaultRowHeight="14.4" x14ac:dyDescent="0.3"/>
  <cols>
    <col min="3" max="3" width="11.5546875" bestFit="1" customWidth="1"/>
    <col min="6" max="6" width="12.21875" bestFit="1" customWidth="1"/>
    <col min="7" max="7" width="10.88671875" bestFit="1" customWidth="1"/>
    <col min="8" max="8" width="13.44140625" bestFit="1" customWidth="1"/>
    <col min="9" max="9" width="31.44140625" bestFit="1" customWidth="1"/>
    <col min="10" max="10" width="31.44140625" customWidth="1"/>
    <col min="11" max="11" width="16.109375" bestFit="1" customWidth="1"/>
  </cols>
  <sheetData>
    <row r="1" spans="1:1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7</v>
      </c>
      <c r="F1" s="3" t="s">
        <v>4</v>
      </c>
      <c r="G1" s="3" t="s">
        <v>5</v>
      </c>
      <c r="H1" s="3" t="s">
        <v>6</v>
      </c>
      <c r="I1" s="3" t="s">
        <v>9</v>
      </c>
      <c r="J1" s="3" t="s">
        <v>12</v>
      </c>
      <c r="K1" s="3" t="s">
        <v>13</v>
      </c>
      <c r="L1" s="3" t="s">
        <v>14</v>
      </c>
    </row>
    <row r="2" spans="1:12" x14ac:dyDescent="0.3">
      <c r="A2" s="7">
        <v>44442</v>
      </c>
      <c r="D2">
        <v>70</v>
      </c>
      <c r="E2" t="s">
        <v>8</v>
      </c>
      <c r="F2">
        <v>12</v>
      </c>
      <c r="G2">
        <v>0</v>
      </c>
      <c r="H2">
        <v>3</v>
      </c>
      <c r="I2">
        <f>(G2/F2)*100</f>
        <v>0</v>
      </c>
      <c r="J2">
        <f>SUM(G2)+SUM(H2)</f>
        <v>3</v>
      </c>
      <c r="K2">
        <v>70</v>
      </c>
    </row>
    <row r="3" spans="1:12" x14ac:dyDescent="0.3">
      <c r="A3" s="6">
        <v>44443</v>
      </c>
      <c r="B3" s="2">
        <v>0.37847222222222227</v>
      </c>
      <c r="C3">
        <v>75.5</v>
      </c>
      <c r="D3">
        <v>73.900000000000006</v>
      </c>
      <c r="E3">
        <v>2</v>
      </c>
      <c r="F3">
        <v>4</v>
      </c>
      <c r="G3">
        <v>1</v>
      </c>
      <c r="H3">
        <v>0</v>
      </c>
      <c r="I3">
        <f t="shared" ref="I3:I33" si="0">(G3/F3)*100</f>
        <v>25</v>
      </c>
      <c r="J3">
        <f>SUM(G3:G7)+SUM(H3:H7)</f>
        <v>5</v>
      </c>
      <c r="K3">
        <f>AVERAGE(D3:D6)</f>
        <v>76.825000000000003</v>
      </c>
      <c r="L3">
        <f>AVERAGE(C3:C7)</f>
        <v>74.260000000000005</v>
      </c>
    </row>
    <row r="4" spans="1:12" x14ac:dyDescent="0.3">
      <c r="A4" s="6">
        <v>44443</v>
      </c>
      <c r="B4" s="2">
        <v>0.39027777777777778</v>
      </c>
      <c r="C4" s="4">
        <v>72</v>
      </c>
      <c r="D4" s="4">
        <v>84</v>
      </c>
      <c r="E4">
        <v>2</v>
      </c>
      <c r="F4">
        <v>4</v>
      </c>
      <c r="G4">
        <v>1</v>
      </c>
      <c r="H4">
        <v>0</v>
      </c>
      <c r="I4">
        <f t="shared" si="0"/>
        <v>25</v>
      </c>
    </row>
    <row r="5" spans="1:12" x14ac:dyDescent="0.3">
      <c r="A5" s="6">
        <v>44443</v>
      </c>
      <c r="B5" s="2">
        <v>0.38541666666666669</v>
      </c>
      <c r="C5">
        <v>74</v>
      </c>
      <c r="D5">
        <v>76.400000000000006</v>
      </c>
      <c r="E5">
        <v>1</v>
      </c>
      <c r="F5">
        <v>1</v>
      </c>
      <c r="G5">
        <v>1</v>
      </c>
      <c r="H5">
        <v>0</v>
      </c>
      <c r="I5">
        <f t="shared" si="0"/>
        <v>100</v>
      </c>
    </row>
    <row r="6" spans="1:12" x14ac:dyDescent="0.3">
      <c r="A6" s="6">
        <v>44443</v>
      </c>
      <c r="B6" s="2">
        <v>0.3972222222222222</v>
      </c>
      <c r="C6">
        <v>77.8</v>
      </c>
      <c r="D6">
        <v>73</v>
      </c>
      <c r="E6">
        <v>3</v>
      </c>
      <c r="F6">
        <v>4</v>
      </c>
      <c r="G6">
        <v>2</v>
      </c>
      <c r="H6">
        <v>0</v>
      </c>
      <c r="I6">
        <f t="shared" si="0"/>
        <v>50</v>
      </c>
    </row>
    <row r="7" spans="1:12" x14ac:dyDescent="0.3">
      <c r="A7" s="6">
        <v>44443</v>
      </c>
      <c r="B7" s="2">
        <v>0.43333333333333335</v>
      </c>
      <c r="C7" s="4">
        <v>72</v>
      </c>
      <c r="D7" s="4">
        <v>76</v>
      </c>
      <c r="E7">
        <v>1</v>
      </c>
      <c r="F7">
        <v>4</v>
      </c>
      <c r="G7">
        <v>0</v>
      </c>
      <c r="H7">
        <v>0</v>
      </c>
      <c r="I7">
        <f t="shared" si="0"/>
        <v>0</v>
      </c>
    </row>
    <row r="8" spans="1:12" x14ac:dyDescent="0.3">
      <c r="A8" s="5">
        <v>44444</v>
      </c>
      <c r="B8" s="2">
        <v>0.36249999999999999</v>
      </c>
      <c r="C8">
        <v>74.599999999999994</v>
      </c>
      <c r="D8">
        <v>83</v>
      </c>
      <c r="E8">
        <v>1</v>
      </c>
      <c r="F8">
        <v>2</v>
      </c>
      <c r="G8">
        <v>0</v>
      </c>
      <c r="H8">
        <v>0</v>
      </c>
      <c r="I8">
        <f t="shared" si="0"/>
        <v>0</v>
      </c>
      <c r="J8">
        <f>SUM(G8:G15)+SUM(H8:H15)</f>
        <v>8</v>
      </c>
      <c r="K8">
        <f>AVERAGE(D8:D15)</f>
        <v>91.625</v>
      </c>
      <c r="L8">
        <f>AVERAGE(C8:C15)</f>
        <v>67.987499999999997</v>
      </c>
    </row>
    <row r="9" spans="1:12" x14ac:dyDescent="0.3">
      <c r="A9" s="5">
        <v>44444</v>
      </c>
      <c r="B9" s="2">
        <v>0.39097222222222222</v>
      </c>
      <c r="C9">
        <v>75.3</v>
      </c>
      <c r="D9">
        <v>85</v>
      </c>
      <c r="E9">
        <v>2</v>
      </c>
      <c r="F9">
        <v>3</v>
      </c>
      <c r="G9">
        <v>2</v>
      </c>
      <c r="H9">
        <v>0</v>
      </c>
      <c r="I9">
        <f t="shared" si="0"/>
        <v>66.666666666666657</v>
      </c>
    </row>
    <row r="10" spans="1:12" x14ac:dyDescent="0.3">
      <c r="A10" s="5">
        <v>44444</v>
      </c>
      <c r="B10" s="2">
        <v>0.39930555555555558</v>
      </c>
      <c r="C10">
        <v>68</v>
      </c>
      <c r="D10">
        <v>93</v>
      </c>
      <c r="E10">
        <v>1</v>
      </c>
      <c r="F10">
        <v>2</v>
      </c>
      <c r="G10">
        <v>1</v>
      </c>
      <c r="H10">
        <v>1</v>
      </c>
      <c r="I10">
        <f t="shared" si="0"/>
        <v>50</v>
      </c>
    </row>
    <row r="11" spans="1:12" x14ac:dyDescent="0.3">
      <c r="A11" s="5">
        <v>44444</v>
      </c>
      <c r="B11" s="2">
        <v>0.4375</v>
      </c>
      <c r="C11" s="4">
        <v>67</v>
      </c>
      <c r="D11" s="4">
        <v>93</v>
      </c>
      <c r="E11">
        <v>1</v>
      </c>
      <c r="F11">
        <v>2</v>
      </c>
      <c r="G11">
        <v>0</v>
      </c>
      <c r="H11">
        <v>0</v>
      </c>
      <c r="I11">
        <f t="shared" si="0"/>
        <v>0</v>
      </c>
    </row>
    <row r="12" spans="1:12" x14ac:dyDescent="0.3">
      <c r="A12" s="5">
        <v>44444</v>
      </c>
      <c r="B12" s="2">
        <v>0.46597222222222223</v>
      </c>
      <c r="C12" s="4">
        <v>66</v>
      </c>
      <c r="D12" s="4">
        <v>96</v>
      </c>
      <c r="E12">
        <v>1</v>
      </c>
      <c r="F12">
        <v>2</v>
      </c>
      <c r="G12">
        <v>0</v>
      </c>
      <c r="H12">
        <v>1</v>
      </c>
      <c r="I12">
        <f t="shared" si="0"/>
        <v>0</v>
      </c>
    </row>
    <row r="13" spans="1:12" x14ac:dyDescent="0.3">
      <c r="A13" s="5">
        <v>44444</v>
      </c>
      <c r="B13" s="2">
        <v>0.47916666666666669</v>
      </c>
      <c r="C13" s="4">
        <v>65</v>
      </c>
      <c r="D13" s="4">
        <v>97</v>
      </c>
      <c r="E13">
        <v>1</v>
      </c>
      <c r="F13">
        <v>1</v>
      </c>
      <c r="G13">
        <v>1</v>
      </c>
      <c r="H13">
        <v>0</v>
      </c>
      <c r="I13">
        <f t="shared" si="0"/>
        <v>100</v>
      </c>
    </row>
    <row r="14" spans="1:12" x14ac:dyDescent="0.3">
      <c r="A14" s="5">
        <v>44444</v>
      </c>
      <c r="B14" s="2">
        <v>0.51041666666666663</v>
      </c>
      <c r="C14" s="4">
        <v>64</v>
      </c>
      <c r="D14" s="4">
        <v>93</v>
      </c>
      <c r="E14">
        <v>1</v>
      </c>
      <c r="F14">
        <v>0</v>
      </c>
      <c r="G14">
        <v>0</v>
      </c>
      <c r="H14">
        <v>0</v>
      </c>
      <c r="I14">
        <v>0</v>
      </c>
    </row>
    <row r="15" spans="1:12" x14ac:dyDescent="0.3">
      <c r="A15" s="5">
        <v>44444</v>
      </c>
      <c r="B15" s="2">
        <v>0.52083333333333337</v>
      </c>
      <c r="C15" s="4">
        <v>64</v>
      </c>
      <c r="D15" s="4">
        <v>93</v>
      </c>
      <c r="E15">
        <v>3</v>
      </c>
      <c r="F15">
        <v>4</v>
      </c>
      <c r="G15">
        <v>0</v>
      </c>
      <c r="H15">
        <v>2</v>
      </c>
      <c r="I15">
        <f t="shared" si="0"/>
        <v>0</v>
      </c>
      <c r="J15">
        <f>SUM(G16:G24)+SUM(H16:H24)</f>
        <v>4</v>
      </c>
      <c r="K15">
        <f>AVERAGE(D16:D24)</f>
        <v>75.099999999999994</v>
      </c>
      <c r="L15">
        <f>AVERAGE(C16:C24)</f>
        <v>68.611111111111114</v>
      </c>
    </row>
    <row r="16" spans="1:12" x14ac:dyDescent="0.3">
      <c r="A16" s="8">
        <v>44445</v>
      </c>
      <c r="B16" s="2">
        <v>0.3298611111111111</v>
      </c>
      <c r="C16">
        <v>79.5</v>
      </c>
      <c r="D16">
        <v>56</v>
      </c>
      <c r="E16">
        <v>3</v>
      </c>
      <c r="F16">
        <v>0</v>
      </c>
      <c r="G16">
        <v>0</v>
      </c>
      <c r="H16">
        <v>0</v>
      </c>
      <c r="I16">
        <v>0</v>
      </c>
    </row>
    <row r="17" spans="1:12" x14ac:dyDescent="0.3">
      <c r="A17" s="8">
        <v>44445</v>
      </c>
      <c r="B17" s="2">
        <v>0.3520833333333333</v>
      </c>
      <c r="C17" s="4">
        <v>68</v>
      </c>
      <c r="D17" s="4">
        <v>76</v>
      </c>
      <c r="E17">
        <v>3</v>
      </c>
      <c r="F17">
        <v>1</v>
      </c>
      <c r="G17">
        <v>0</v>
      </c>
      <c r="H17">
        <v>0</v>
      </c>
      <c r="I17">
        <f t="shared" si="0"/>
        <v>0</v>
      </c>
    </row>
    <row r="18" spans="1:12" x14ac:dyDescent="0.3">
      <c r="A18" s="8">
        <v>44445</v>
      </c>
      <c r="B18" s="2">
        <v>0.35416666666666669</v>
      </c>
      <c r="C18" s="4">
        <v>68</v>
      </c>
      <c r="D18" s="4">
        <v>76</v>
      </c>
      <c r="E18">
        <v>3</v>
      </c>
      <c r="F18">
        <v>2</v>
      </c>
      <c r="G18">
        <v>0</v>
      </c>
      <c r="H18">
        <v>0</v>
      </c>
      <c r="I18">
        <f t="shared" si="0"/>
        <v>0</v>
      </c>
    </row>
    <row r="19" spans="1:12" x14ac:dyDescent="0.3">
      <c r="A19" s="8">
        <v>44445</v>
      </c>
      <c r="B19" s="2">
        <v>0.35694444444444445</v>
      </c>
      <c r="C19" s="4">
        <v>68</v>
      </c>
      <c r="D19" s="4">
        <v>76</v>
      </c>
      <c r="E19">
        <v>3</v>
      </c>
      <c r="F19">
        <v>4</v>
      </c>
      <c r="G19">
        <v>0</v>
      </c>
      <c r="H19">
        <v>0</v>
      </c>
      <c r="I19">
        <f t="shared" si="0"/>
        <v>0</v>
      </c>
    </row>
    <row r="20" spans="1:12" x14ac:dyDescent="0.3">
      <c r="A20" s="8">
        <v>44445</v>
      </c>
      <c r="B20" s="2">
        <v>0.36249999999999999</v>
      </c>
      <c r="C20">
        <v>67.5</v>
      </c>
      <c r="D20">
        <v>79.400000000000006</v>
      </c>
      <c r="E20">
        <v>3</v>
      </c>
      <c r="F20">
        <v>4</v>
      </c>
      <c r="G20">
        <v>0</v>
      </c>
      <c r="H20">
        <v>0</v>
      </c>
      <c r="I20">
        <f t="shared" si="0"/>
        <v>0</v>
      </c>
    </row>
    <row r="21" spans="1:12" x14ac:dyDescent="0.3">
      <c r="A21" s="8">
        <v>44445</v>
      </c>
      <c r="B21" s="2">
        <v>0.3659722222222222</v>
      </c>
      <c r="C21">
        <v>65.5</v>
      </c>
      <c r="D21">
        <v>82.5</v>
      </c>
      <c r="E21">
        <v>3</v>
      </c>
      <c r="F21">
        <v>4</v>
      </c>
      <c r="G21">
        <v>0</v>
      </c>
      <c r="H21">
        <v>0</v>
      </c>
      <c r="I21">
        <f t="shared" si="0"/>
        <v>0</v>
      </c>
    </row>
    <row r="22" spans="1:12" x14ac:dyDescent="0.3">
      <c r="A22" s="8">
        <v>44445</v>
      </c>
      <c r="B22" s="2">
        <v>0.37013888888888885</v>
      </c>
      <c r="C22" s="4">
        <v>68</v>
      </c>
      <c r="D22" s="4">
        <v>76</v>
      </c>
      <c r="E22">
        <v>3</v>
      </c>
      <c r="F22">
        <v>7</v>
      </c>
      <c r="G22">
        <v>1</v>
      </c>
      <c r="H22">
        <v>0</v>
      </c>
      <c r="I22">
        <f t="shared" si="0"/>
        <v>14.285714285714285</v>
      </c>
    </row>
    <row r="23" spans="1:12" x14ac:dyDescent="0.3">
      <c r="A23" s="8">
        <v>44445</v>
      </c>
      <c r="B23" s="2">
        <v>0.38263888888888892</v>
      </c>
      <c r="C23" s="4">
        <v>68</v>
      </c>
      <c r="D23" s="4">
        <v>76</v>
      </c>
      <c r="E23">
        <v>3</v>
      </c>
      <c r="F23">
        <v>7</v>
      </c>
      <c r="G23">
        <v>0</v>
      </c>
      <c r="H23">
        <v>1</v>
      </c>
      <c r="I23">
        <f t="shared" si="0"/>
        <v>0</v>
      </c>
    </row>
    <row r="24" spans="1:12" x14ac:dyDescent="0.3">
      <c r="A24" s="8">
        <v>44445</v>
      </c>
      <c r="B24" s="2">
        <v>0.4069444444444445</v>
      </c>
      <c r="C24" s="4">
        <v>65</v>
      </c>
      <c r="D24" s="4">
        <v>78</v>
      </c>
      <c r="E24">
        <v>3</v>
      </c>
      <c r="F24">
        <v>7</v>
      </c>
      <c r="G24">
        <v>1</v>
      </c>
      <c r="H24">
        <v>1</v>
      </c>
      <c r="I24">
        <f t="shared" si="0"/>
        <v>14.285714285714285</v>
      </c>
      <c r="J24">
        <f>SUM(G24:G29)+SUM(H24:H29)</f>
        <v>11</v>
      </c>
      <c r="K24">
        <f>AVERAGE(D25:D29)</f>
        <v>89.92</v>
      </c>
      <c r="L24">
        <f>AVERAGE(C25:C29)</f>
        <v>65.92</v>
      </c>
    </row>
    <row r="25" spans="1:12" x14ac:dyDescent="0.3">
      <c r="A25" s="9">
        <v>44447</v>
      </c>
      <c r="B25" s="2">
        <v>0.37638888888888888</v>
      </c>
      <c r="C25">
        <v>67.599999999999994</v>
      </c>
      <c r="D25">
        <v>83.6</v>
      </c>
      <c r="E25">
        <v>3</v>
      </c>
      <c r="F25">
        <v>3</v>
      </c>
      <c r="G25">
        <v>3</v>
      </c>
      <c r="H25">
        <v>0</v>
      </c>
      <c r="I25">
        <f t="shared" si="0"/>
        <v>100</v>
      </c>
    </row>
    <row r="26" spans="1:12" x14ac:dyDescent="0.3">
      <c r="A26" s="9">
        <v>44447</v>
      </c>
      <c r="B26" s="2">
        <v>0.39305555555555555</v>
      </c>
      <c r="C26" s="4">
        <v>67</v>
      </c>
      <c r="D26" s="4">
        <v>87</v>
      </c>
      <c r="E26">
        <v>3</v>
      </c>
      <c r="F26">
        <v>3</v>
      </c>
      <c r="G26">
        <v>1</v>
      </c>
      <c r="H26">
        <v>0</v>
      </c>
      <c r="I26">
        <f t="shared" si="0"/>
        <v>33.333333333333329</v>
      </c>
    </row>
    <row r="27" spans="1:12" x14ac:dyDescent="0.3">
      <c r="A27" s="9">
        <v>44447</v>
      </c>
      <c r="B27" s="2">
        <v>0.3972222222222222</v>
      </c>
      <c r="C27" s="4">
        <v>65</v>
      </c>
      <c r="D27" s="4">
        <v>93</v>
      </c>
      <c r="E27">
        <v>2</v>
      </c>
      <c r="F27">
        <v>4</v>
      </c>
      <c r="G27">
        <v>1</v>
      </c>
      <c r="H27">
        <v>2</v>
      </c>
      <c r="I27">
        <f t="shared" si="0"/>
        <v>25</v>
      </c>
    </row>
    <row r="28" spans="1:12" x14ac:dyDescent="0.3">
      <c r="A28" s="9">
        <v>44447</v>
      </c>
      <c r="B28" s="2">
        <v>0.40069444444444446</v>
      </c>
      <c r="C28" s="4">
        <v>65</v>
      </c>
      <c r="D28" s="4">
        <v>93</v>
      </c>
      <c r="E28">
        <v>2</v>
      </c>
      <c r="F28">
        <v>2</v>
      </c>
      <c r="G28">
        <v>0</v>
      </c>
      <c r="H28">
        <v>1</v>
      </c>
      <c r="I28">
        <f t="shared" si="0"/>
        <v>0</v>
      </c>
    </row>
    <row r="29" spans="1:12" x14ac:dyDescent="0.3">
      <c r="A29" s="9">
        <v>44447</v>
      </c>
      <c r="B29" s="2">
        <v>0.40833333333333338</v>
      </c>
      <c r="C29" s="4">
        <v>65</v>
      </c>
      <c r="D29" s="4">
        <v>93</v>
      </c>
      <c r="E29">
        <v>4</v>
      </c>
      <c r="F29">
        <v>1</v>
      </c>
      <c r="G29">
        <v>0</v>
      </c>
      <c r="H29">
        <v>1</v>
      </c>
      <c r="I29">
        <f t="shared" si="0"/>
        <v>0</v>
      </c>
    </row>
    <row r="30" spans="1:12" x14ac:dyDescent="0.3">
      <c r="A30" s="10">
        <v>44448</v>
      </c>
      <c r="B30" s="2">
        <v>0.35555555555555557</v>
      </c>
      <c r="C30">
        <v>64.7</v>
      </c>
      <c r="D30">
        <v>76.099999999999994</v>
      </c>
      <c r="E30">
        <v>3</v>
      </c>
      <c r="F30">
        <v>3</v>
      </c>
      <c r="G30">
        <v>2</v>
      </c>
      <c r="H30">
        <v>0</v>
      </c>
      <c r="I30">
        <f t="shared" si="0"/>
        <v>66.666666666666657</v>
      </c>
      <c r="J30">
        <f>SUM(G30:G32)+SUM(H30:H32)</f>
        <v>3</v>
      </c>
      <c r="K30">
        <f>AVERAGE(D30:D32)</f>
        <v>81.033333333333331</v>
      </c>
      <c r="L30">
        <f>AVERAGE(C30:C32)</f>
        <v>63.166666666666664</v>
      </c>
    </row>
    <row r="31" spans="1:12" x14ac:dyDescent="0.3">
      <c r="A31" s="10">
        <v>44448</v>
      </c>
      <c r="B31" s="2">
        <v>0.3923611111111111</v>
      </c>
      <c r="C31">
        <v>62.4</v>
      </c>
      <c r="D31">
        <v>84.4</v>
      </c>
      <c r="E31">
        <v>3</v>
      </c>
      <c r="F31">
        <v>3</v>
      </c>
      <c r="G31">
        <v>0</v>
      </c>
      <c r="H31">
        <v>0</v>
      </c>
      <c r="I31">
        <f t="shared" si="0"/>
        <v>0</v>
      </c>
    </row>
    <row r="32" spans="1:12" x14ac:dyDescent="0.3">
      <c r="A32" s="10">
        <v>44448</v>
      </c>
      <c r="B32" s="2">
        <v>0.41319444444444442</v>
      </c>
      <c r="C32">
        <v>62.4</v>
      </c>
      <c r="D32">
        <v>82.6</v>
      </c>
      <c r="E32">
        <v>3</v>
      </c>
      <c r="F32">
        <v>1</v>
      </c>
      <c r="G32">
        <v>1</v>
      </c>
      <c r="H32">
        <v>0</v>
      </c>
      <c r="I32">
        <f t="shared" si="0"/>
        <v>100</v>
      </c>
    </row>
    <row r="33" spans="1:11" x14ac:dyDescent="0.3">
      <c r="A33" s="1">
        <v>44449</v>
      </c>
      <c r="D33">
        <v>78</v>
      </c>
      <c r="E33" t="s">
        <v>8</v>
      </c>
      <c r="F33">
        <v>6</v>
      </c>
      <c r="G33">
        <v>5</v>
      </c>
      <c r="H33">
        <v>0</v>
      </c>
      <c r="I33">
        <f t="shared" si="0"/>
        <v>83.333333333333343</v>
      </c>
      <c r="J33">
        <v>5</v>
      </c>
      <c r="K33">
        <v>78</v>
      </c>
    </row>
    <row r="37" spans="1:11" x14ac:dyDescent="0.3">
      <c r="B37" s="4"/>
      <c r="C37" t="s">
        <v>11</v>
      </c>
    </row>
    <row r="38" spans="1:11" x14ac:dyDescent="0.3">
      <c r="C38" s="11" t="s">
        <v>10</v>
      </c>
    </row>
  </sheetData>
  <hyperlinks>
    <hyperlink ref="C38" r:id="rId1" xr:uid="{33BAF2DA-F4AD-4F7C-9C8C-00F7B0BFAC1D}"/>
  </hyperlinks>
  <pageMargins left="0.7" right="0.7" top="0.75" bottom="0.75" header="0.3" footer="0.3"/>
  <pageSetup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Table1-KinematicData</vt:lpstr>
      <vt:lpstr>Table2SpringConstantEstimate</vt:lpstr>
      <vt:lpstr>Fig1EcologicalObservations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Ordidnac</dc:creator>
  <cp:lastModifiedBy>Ordidnac</cp:lastModifiedBy>
  <dcterms:created xsi:type="dcterms:W3CDTF">2021-10-06T18:22:56Z</dcterms:created>
  <dcterms:modified xsi:type="dcterms:W3CDTF">2022-11-28T17:37:36Z</dcterms:modified>
</cp:coreProperties>
</file>